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Default Extension="emf" ContentType="image/x-emf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 firstSheet="1" activeTab="3"/>
  </bookViews>
  <sheets>
    <sheet name="Modelo Planilha Orcamentaria" sheetId="6" state="hidden" r:id="rId1"/>
    <sheet name="Nota de serviço" sheetId="7" r:id="rId2"/>
    <sheet name="Memória de Cálculo" sheetId="8" r:id="rId3"/>
    <sheet name="Planilha Orcamentaria" sheetId="5" r:id="rId4"/>
    <sheet name="Cronograma" sheetId="9" r:id="rId5"/>
    <sheet name="BDI" sheetId="10" r:id="rId6"/>
  </sheets>
  <externalReferences>
    <externalReference r:id="rId7"/>
  </externalReferences>
  <definedNames>
    <definedName name="_xlnm.Print_Area" localSheetId="2">'Memória de Cálculo'!$A$1:$E$44</definedName>
    <definedName name="_xlnm.Print_Area" localSheetId="0">'Modelo Planilha Orcamentaria'!$A$1:$H$50</definedName>
    <definedName name="_xlnm.Print_Area" localSheetId="1">'Nota de serviço'!$A$1:$L$74</definedName>
    <definedName name="_xlnm.Print_Area" localSheetId="3">'Planilha Orcamentaria'!$A$1:$H$64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7"/>
  <c r="J22"/>
  <c r="B27" i="8" l="1"/>
  <c r="B26"/>
  <c r="B25"/>
  <c r="B24"/>
  <c r="B22"/>
  <c r="B20"/>
  <c r="L20" i="7"/>
  <c r="E25" l="1"/>
  <c r="G20"/>
  <c r="H20"/>
  <c r="I20" s="1"/>
  <c r="G22"/>
  <c r="H22"/>
  <c r="I22" s="1"/>
  <c r="L22"/>
  <c r="L25" s="1"/>
  <c r="C15" i="8" s="1"/>
  <c r="G25" i="7" l="1"/>
  <c r="I25"/>
  <c r="E33" i="5"/>
  <c r="G33"/>
  <c r="H33" l="1"/>
  <c r="E31" l="1"/>
  <c r="C25" i="8" l="1"/>
  <c r="G27" i="5"/>
  <c r="C18" i="8"/>
  <c r="C22"/>
  <c r="C26"/>
  <c r="C27"/>
  <c r="C24"/>
  <c r="B34"/>
  <c r="B33"/>
  <c r="B30"/>
  <c r="B29"/>
  <c r="E32" i="5" l="1"/>
  <c r="C14" i="9" l="1"/>
  <c r="B14"/>
  <c r="C30" i="8"/>
  <c r="G32" i="5"/>
  <c r="H32" s="1"/>
  <c r="E36"/>
  <c r="G36"/>
  <c r="H36" l="1"/>
  <c r="C34" i="8"/>
  <c r="C33"/>
  <c r="C29"/>
  <c r="B32"/>
  <c r="B28"/>
  <c r="G35" i="5"/>
  <c r="E35"/>
  <c r="G34"/>
  <c r="G31"/>
  <c r="G30"/>
  <c r="B73" i="10"/>
  <c r="D73" s="1"/>
  <c r="D72"/>
  <c r="B67"/>
  <c r="D67" s="1"/>
  <c r="D66"/>
  <c r="B61"/>
  <c r="D61" s="1"/>
  <c r="D60"/>
  <c r="B55"/>
  <c r="D55" s="1"/>
  <c r="D54"/>
  <c r="B49"/>
  <c r="D49" s="1"/>
  <c r="D48"/>
  <c r="D47"/>
  <c r="D46"/>
  <c r="D45"/>
  <c r="D44"/>
  <c r="D43"/>
  <c r="D42"/>
  <c r="B37"/>
  <c r="B38" s="1"/>
  <c r="D36"/>
  <c r="B33"/>
  <c r="D29"/>
  <c r="D28"/>
  <c r="E27"/>
  <c r="E26"/>
  <c r="E25"/>
  <c r="C12" i="9"/>
  <c r="C10"/>
  <c r="C8"/>
  <c r="C6"/>
  <c r="B12"/>
  <c r="B10"/>
  <c r="B8"/>
  <c r="B6"/>
  <c r="D37" i="10" l="1"/>
  <c r="B62"/>
  <c r="D62" s="1"/>
  <c r="H35" i="5"/>
  <c r="H31"/>
  <c r="H30" s="1"/>
  <c r="D38" i="10"/>
  <c r="B39"/>
  <c r="B68"/>
  <c r="B50"/>
  <c r="B74"/>
  <c r="B56"/>
  <c r="B63"/>
  <c r="H34" i="5" l="1"/>
  <c r="E15" i="9" s="1"/>
  <c r="G15" s="1"/>
  <c r="D68" i="10"/>
  <c r="B69"/>
  <c r="D63"/>
  <c r="B64"/>
  <c r="D50"/>
  <c r="B51"/>
  <c r="D39"/>
  <c r="B40"/>
  <c r="D74"/>
  <c r="B75"/>
  <c r="D56"/>
  <c r="B57"/>
  <c r="I15" i="9" l="1"/>
  <c r="F15"/>
  <c r="H15"/>
  <c r="B52" i="10"/>
  <c r="D51"/>
  <c r="D40"/>
  <c r="B41"/>
  <c r="D41" s="1"/>
  <c r="D69"/>
  <c r="B70"/>
  <c r="D75"/>
  <c r="B76"/>
  <c r="D64"/>
  <c r="B65"/>
  <c r="D65" s="1"/>
  <c r="D57"/>
  <c r="B58"/>
  <c r="D76" l="1"/>
  <c r="B77"/>
  <c r="D77" s="1"/>
  <c r="B53"/>
  <c r="D53" s="1"/>
  <c r="D52"/>
  <c r="H20"/>
  <c r="F21"/>
  <c r="G24"/>
  <c r="F20"/>
  <c r="H22"/>
  <c r="F24"/>
  <c r="G21"/>
  <c r="H24"/>
  <c r="G22"/>
  <c r="H21"/>
  <c r="H23"/>
  <c r="F28"/>
  <c r="G20"/>
  <c r="G28"/>
  <c r="D70"/>
  <c r="B71"/>
  <c r="D71" s="1"/>
  <c r="D58"/>
  <c r="B59"/>
  <c r="D59" s="1"/>
  <c r="H28"/>
  <c r="G23"/>
  <c r="F22"/>
  <c r="F23"/>
  <c r="E29" l="1"/>
  <c r="E28"/>
  <c r="E17" i="5" l="1"/>
  <c r="E16" i="7"/>
  <c r="E22" i="8"/>
  <c r="E23" i="5" s="1"/>
  <c r="B23" i="8"/>
  <c r="B21"/>
  <c r="B19"/>
  <c r="B17"/>
  <c r="G15" i="5" l="1"/>
  <c r="H15" s="1"/>
  <c r="G17"/>
  <c r="H17" s="1"/>
  <c r="G18"/>
  <c r="H18" s="1"/>
  <c r="G19"/>
  <c r="G21"/>
  <c r="H21" s="1"/>
  <c r="G22"/>
  <c r="G23"/>
  <c r="H23" s="1"/>
  <c r="G24"/>
  <c r="H24" s="1"/>
  <c r="G25"/>
  <c r="G26"/>
  <c r="G28"/>
  <c r="G29"/>
  <c r="G37"/>
  <c r="H37" s="1"/>
  <c r="G16"/>
  <c r="G19" i="6"/>
  <c r="H19" s="1"/>
  <c r="G24"/>
  <c r="H24" s="1"/>
  <c r="G25"/>
  <c r="H25" s="1"/>
  <c r="G26"/>
  <c r="H26" s="1"/>
  <c r="G27"/>
  <c r="H27" s="1"/>
  <c r="G28"/>
  <c r="H28" s="1"/>
  <c r="G29"/>
  <c r="H29" s="1"/>
  <c r="G30"/>
  <c r="H30" s="1"/>
  <c r="G31"/>
  <c r="H31" s="1"/>
  <c r="G32"/>
  <c r="H32" s="1"/>
  <c r="G20"/>
  <c r="H20" s="1"/>
  <c r="G21"/>
  <c r="H21" s="1"/>
  <c r="G22"/>
  <c r="H22" s="1"/>
  <c r="G23"/>
  <c r="H23" s="1"/>
  <c r="G15"/>
  <c r="H15" s="1"/>
  <c r="G16"/>
  <c r="H16" s="1"/>
  <c r="G17"/>
  <c r="H17" s="1"/>
  <c r="G18"/>
  <c r="H18" s="1"/>
  <c r="G14"/>
  <c r="H14" s="1"/>
  <c r="G33"/>
  <c r="H33" s="1"/>
  <c r="G34"/>
  <c r="H34"/>
  <c r="G35"/>
  <c r="H35"/>
  <c r="G36"/>
  <c r="H36"/>
  <c r="G37"/>
  <c r="H37"/>
  <c r="G38"/>
  <c r="H38"/>
  <c r="G39"/>
  <c r="H39"/>
  <c r="G40"/>
  <c r="H40"/>
  <c r="G41"/>
  <c r="H41"/>
  <c r="H42" l="1"/>
  <c r="E24" i="8"/>
  <c r="E26" s="1"/>
  <c r="E27" s="1"/>
  <c r="H22" i="5"/>
  <c r="E11" i="9" s="1"/>
  <c r="F11" s="1"/>
  <c r="H16" i="5"/>
  <c r="E7" i="9" s="1"/>
  <c r="H7" l="1"/>
  <c r="E25" i="8"/>
  <c r="E26" i="5"/>
  <c r="H26" s="1"/>
  <c r="G11" i="9"/>
  <c r="F7"/>
  <c r="H11"/>
  <c r="I7"/>
  <c r="I11"/>
  <c r="G7"/>
  <c r="E27" i="5" l="1"/>
  <c r="H27" s="1"/>
  <c r="E29"/>
  <c r="H29" s="1"/>
  <c r="E28"/>
  <c r="H28" s="1"/>
  <c r="H25" l="1"/>
  <c r="H38" s="1"/>
  <c r="F20" s="1"/>
  <c r="E20" i="8"/>
  <c r="G20" i="5" l="1"/>
  <c r="H20" s="1"/>
  <c r="H19" s="1"/>
  <c r="E13" i="9"/>
  <c r="F13" s="1"/>
  <c r="G13" l="1"/>
  <c r="I13"/>
  <c r="H13"/>
  <c r="H39" i="5"/>
  <c r="E9" i="9"/>
  <c r="E17" s="1"/>
  <c r="F2" s="1"/>
  <c r="F9" l="1"/>
  <c r="F17" s="1"/>
  <c r="I9"/>
  <c r="I17" s="1"/>
  <c r="H9"/>
  <c r="H17" s="1"/>
  <c r="E8" l="1"/>
  <c r="E6"/>
  <c r="E12"/>
  <c r="E14"/>
  <c r="E10"/>
  <c r="F16"/>
  <c r="G9"/>
  <c r="G17" s="1"/>
  <c r="G16" s="1"/>
  <c r="H16"/>
  <c r="I16"/>
  <c r="E16" l="1"/>
</calcChain>
</file>

<file path=xl/sharedStrings.xml><?xml version="1.0" encoding="utf-8"?>
<sst xmlns="http://schemas.openxmlformats.org/spreadsheetml/2006/main" count="409" uniqueCount="257">
  <si>
    <t>ITEM</t>
  </si>
  <si>
    <t>DESCRIÇÃO</t>
  </si>
  <si>
    <t>QUANTIDADE</t>
  </si>
  <si>
    <t>UNIDADE</t>
  </si>
  <si>
    <t>PLANILHA ORÇAMENTÁRIA DE CUSTOS</t>
  </si>
  <si>
    <t>CÓDIGO</t>
  </si>
  <si>
    <t>DIRETA</t>
  </si>
  <si>
    <t>INDIRETA</t>
  </si>
  <si>
    <t>(    )</t>
  </si>
  <si>
    <t>LDI</t>
  </si>
  <si>
    <t>PREÇO TOTAL</t>
  </si>
  <si>
    <t>CREA</t>
  </si>
  <si>
    <t xml:space="preserve">FORMA DE EXECUÇÃO: </t>
  </si>
  <si>
    <t>Carimbo e assinatura do engenheiro responsável técnico pela elaboração da planilha</t>
  </si>
  <si>
    <t>Carimbo e assinatura do prefeito</t>
  </si>
  <si>
    <t>PREÇO UNITÁRIO S/ LDI</t>
  </si>
  <si>
    <t>PREÇO UNITÁRIO C/ LDI</t>
  </si>
  <si>
    <r>
      <t xml:space="preserve">LOCAL: </t>
    </r>
    <r>
      <rPr>
        <b/>
        <sz val="10"/>
        <color indexed="10"/>
        <rFont val="Arial"/>
        <family val="2"/>
      </rPr>
      <t>Rua X, Bairro Y</t>
    </r>
  </si>
  <si>
    <r>
      <t xml:space="preserve">REGIÃO/MÊS DE REFERÊNCIA: </t>
    </r>
    <r>
      <rPr>
        <b/>
        <sz val="10"/>
        <color indexed="10"/>
        <rFont val="Arial"/>
        <family val="2"/>
      </rPr>
      <t>Região Central - Junho/09</t>
    </r>
  </si>
  <si>
    <r>
      <t xml:space="preserve">PRAZO DE EXECUÇÃO: </t>
    </r>
    <r>
      <rPr>
        <b/>
        <sz val="10"/>
        <color indexed="10"/>
        <rFont val="Arial"/>
        <family val="2"/>
      </rPr>
      <t>XX Meses</t>
    </r>
  </si>
  <si>
    <r>
      <t xml:space="preserve">(  </t>
    </r>
    <r>
      <rPr>
        <b/>
        <sz val="10"/>
        <color indexed="10"/>
        <rFont val="Arial"/>
        <family val="2"/>
      </rPr>
      <t xml:space="preserve">x </t>
    </r>
    <r>
      <rPr>
        <b/>
        <sz val="10"/>
        <rFont val="Arial"/>
        <family val="2"/>
      </rPr>
      <t xml:space="preserve"> )</t>
    </r>
  </si>
  <si>
    <r>
      <t xml:space="preserve">FOLHA Nº: </t>
    </r>
    <r>
      <rPr>
        <b/>
        <sz val="10"/>
        <color indexed="10"/>
        <rFont val="Arial"/>
        <family val="2"/>
      </rPr>
      <t>01/01</t>
    </r>
  </si>
  <si>
    <r>
      <t xml:space="preserve">DATA: </t>
    </r>
    <r>
      <rPr>
        <b/>
        <sz val="10"/>
        <color indexed="10"/>
        <rFont val="Arial"/>
        <family val="2"/>
      </rPr>
      <t>dd/mm/aa</t>
    </r>
  </si>
  <si>
    <t>IIO-BAR-046</t>
  </si>
  <si>
    <t>BARRACÃO DE OBRA</t>
  </si>
  <si>
    <t>M2</t>
  </si>
  <si>
    <t>1.1</t>
  </si>
  <si>
    <t>IIO-001</t>
  </si>
  <si>
    <t>INSTALAÇÕES INICIAIS DA OBRA</t>
  </si>
  <si>
    <t>1.2</t>
  </si>
  <si>
    <t>IIO-PLA-005</t>
  </si>
  <si>
    <t>FORNECIMENTO E COLOCAÇÃO DE PLACA DE OBRA EM CHAPA GALVANIZADA (3,00 X 1,50 M) - GOVERNO DO ESTADO</t>
  </si>
  <si>
    <t>UN</t>
  </si>
  <si>
    <t>OBR-001</t>
  </si>
  <si>
    <t>OBRAS VIÁRIAS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</si>
  <si>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</si>
  <si>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</si>
  <si>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</si>
  <si>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</si>
  <si>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</si>
  <si>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</si>
  <si>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</si>
  <si>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</si>
  <si>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</si>
  <si>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OBR-VIA-130</t>
  </si>
  <si>
    <t>REGULARIZAÇÃO DO SUBLEITO COM PROCTOR INTERMEDIÁRIO</t>
  </si>
  <si>
    <r>
      <t xml:space="preserve">OBRA: </t>
    </r>
    <r>
      <rPr>
        <b/>
        <sz val="10"/>
        <color indexed="10"/>
        <rFont val="Arial"/>
        <family val="2"/>
      </rPr>
      <t>Pavimentação asfáltica em C.B.U.Q</t>
    </r>
  </si>
  <si>
    <t>OBR-VIA-145</t>
  </si>
  <si>
    <t>M3</t>
  </si>
  <si>
    <t>TRANSPORTE DE MATERIAL DE JAZIDA PARA CONSERVAÇÃO DMT DE 0 A 10 KM</t>
  </si>
  <si>
    <t>OBR-VIA-315</t>
  </si>
  <si>
    <t>M3XKM</t>
  </si>
  <si>
    <t>OBR-VIA-345</t>
  </si>
  <si>
    <t>TRANSPORTE DE AGREGADO DMT DE 0 A 10 KM</t>
  </si>
  <si>
    <t>OBR-VIA-435</t>
  </si>
  <si>
    <t>TXKM</t>
  </si>
  <si>
    <t>OBR-VIA-165</t>
  </si>
  <si>
    <t>OBR-VIA-160</t>
  </si>
  <si>
    <t>EXECUÇÃO DE IMPRIMAÇÃO COM MATERIAL BETUMINOSO, INCLUINDO FORNECIMENTO E TRANSPORTE DO MATERIAL BETUMINOSO DENTRO DO CANTEIRO DE OBRAS</t>
  </si>
  <si>
    <t>EXECUÇÃO DE PINTURA DE LIGAÇÃO COM MATERIAL BETUMINOSO, INCLUINDO FORNECIMENTO E TRANSPORTE DO MATERIAL BETUMINOSO DENTRO DO CANTEIRO DE OBRAS</t>
  </si>
  <si>
    <t>OBR-VIA-180</t>
  </si>
  <si>
    <t>EXECUÇÃO DE CONCRETO BETUMINOSO USINADO A QUENTE (CBUQ) COM MATERIAL BETUMINOSO, INCLUINDO FORNECIMENTO DOS AGREGADOS E TRANSPORTE DO MATERIAL BETUMINOSO DENTRO DO CANTEIRO DE OBRAS</t>
  </si>
  <si>
    <t>OBR-VIA-375</t>
  </si>
  <si>
    <t>TRANSPORTE DE PMF/CBUQ PARA CONSERVAÇÃO DMT 0 A 10 KM</t>
  </si>
  <si>
    <t>DRE-001</t>
  </si>
  <si>
    <t xml:space="preserve">DRENAGEM  </t>
  </si>
  <si>
    <t>3.1</t>
  </si>
  <si>
    <t>SARJETA TIPO 1 - 50 X 5 CM, I = 3 %, PADRÃO DEOP-MG</t>
  </si>
  <si>
    <t>DRE-SAR-005</t>
  </si>
  <si>
    <t>M</t>
  </si>
  <si>
    <t>URB-MFC-005</t>
  </si>
  <si>
    <t>URB-001</t>
  </si>
  <si>
    <t>4.1</t>
  </si>
  <si>
    <t xml:space="preserve">URBANIZAÇÃO E OBRAS COMPLEMENTARES                          </t>
  </si>
  <si>
    <t>MEIO-FIO DE CONCRETO PRÉ-MOLDADO TIPO A - (12 X 16,7 X 35) CM</t>
  </si>
  <si>
    <t>TOTAL GERAL DA OBRA</t>
  </si>
  <si>
    <r>
      <t xml:space="preserve">PREFEITURA: </t>
    </r>
    <r>
      <rPr>
        <b/>
        <sz val="10"/>
        <color indexed="10"/>
        <rFont val="Arial"/>
        <family val="2"/>
      </rPr>
      <t>Nome da Prefeitura</t>
    </r>
    <r>
      <rPr>
        <b/>
        <sz val="10"/>
        <rFont val="Arial"/>
        <family val="2"/>
      </rPr>
      <t xml:space="preserve"> </t>
    </r>
  </si>
  <si>
    <t>TRANSPORTE DE MATERIAL DE QUALQUER NATUREZA DMT ACIMA DE 40 KM (DMT = 350 KM)</t>
  </si>
  <si>
    <t xml:space="preserve">EXECUÇÃO DE BASE DE SOLO ESTABILIZADO GRANULOMETRICAMENTE SEM MISTURA COM PROCTOR INTERMEDIÁRIO, INCLUINDO ESCAVAÇÃO, CARGA, DESCARGA, ESPALHAMENTO E COMPACTAÇÃO DO MATERIAL; EXCLUSIVE AQUISIÇÃO DO MATERIAL (E = 15 CM) </t>
  </si>
  <si>
    <t>Os valores dos quantitativos da planilha são meramente ilustrativos</t>
  </si>
  <si>
    <t>Recapeamento de vias</t>
  </si>
  <si>
    <t>Serviços Preliminares / Canterio de obras</t>
  </si>
  <si>
    <t>Transporte de máquinas e equipamentos</t>
  </si>
  <si>
    <t>Preparo do terreno-Limpeza e Preparo do local</t>
  </si>
  <si>
    <t>Recapeamento Asfáltico</t>
  </si>
  <si>
    <t>4.2</t>
  </si>
  <si>
    <t>4.3</t>
  </si>
  <si>
    <t>%</t>
  </si>
  <si>
    <t xml:space="preserve">MEMÓRIA DE CÁLCULO </t>
  </si>
  <si>
    <r>
      <t>Município:</t>
    </r>
    <r>
      <rPr>
        <sz val="11"/>
        <rFont val="Arial"/>
        <family val="2"/>
      </rPr>
      <t xml:space="preserve"> Planura-MG</t>
    </r>
  </si>
  <si>
    <r>
      <t>Projeto:</t>
    </r>
    <r>
      <rPr>
        <sz val="11"/>
        <rFont val="Arial"/>
        <family val="2"/>
      </rPr>
      <t xml:space="preserve"> Recapeamento Asfáltico</t>
    </r>
  </si>
  <si>
    <t>m²</t>
  </si>
  <si>
    <t>UNID.</t>
  </si>
  <si>
    <t xml:space="preserve">MEMÓRIA </t>
  </si>
  <si>
    <t>QUANT.</t>
  </si>
  <si>
    <t>TOTAL</t>
  </si>
  <si>
    <t xml:space="preserve">DETALHAMENTO E LOCALIZAÇÃO DAS OBRAS </t>
  </si>
  <si>
    <t>DE RECAPEAMENTO ASFÁLTICO - PLANURA / MG</t>
  </si>
  <si>
    <r>
      <t xml:space="preserve">Projeto: </t>
    </r>
    <r>
      <rPr>
        <b/>
        <sz val="10"/>
        <rFont val="Arial"/>
        <family val="2"/>
      </rPr>
      <t>Recapeamento Asfáltico</t>
    </r>
  </si>
  <si>
    <r>
      <t xml:space="preserve">Modalidade da Pavimentação:  </t>
    </r>
    <r>
      <rPr>
        <b/>
        <sz val="10"/>
        <rFont val="Arial"/>
        <family val="2"/>
      </rPr>
      <t xml:space="preserve"> Recapeamento Asfáltico COM CBUQ</t>
    </r>
  </si>
  <si>
    <r>
      <t xml:space="preserve">Município: </t>
    </r>
    <r>
      <rPr>
        <b/>
        <sz val="10"/>
        <rFont val="Arial"/>
        <family val="2"/>
      </rPr>
      <t>PLANURA -MG</t>
    </r>
  </si>
  <si>
    <t>ÍTEM</t>
  </si>
  <si>
    <t>BAIRRO</t>
  </si>
  <si>
    <t>LARG.</t>
  </si>
  <si>
    <t>ÁREA</t>
  </si>
  <si>
    <t xml:space="preserve">ÁREA PARA CALCULO DE SERVIÇOS TOPOGRÁFICOS, LIMPEZA DO TERRENO, TERRAPLANAGEM E BASE </t>
  </si>
  <si>
    <t xml:space="preserve">ÁREA </t>
  </si>
  <si>
    <t>LARG. + 15cm p/ cada lado</t>
  </si>
  <si>
    <t>TOTAIS</t>
  </si>
  <si>
    <t>( x  )</t>
  </si>
  <si>
    <t>OBRA: Recapeamento Asfáltico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</si>
  <si>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</si>
  <si>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</si>
  <si>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</si>
  <si>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</si>
  <si>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</si>
  <si>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</si>
  <si>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</si>
  <si>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</si>
  <si>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Físico %</t>
  </si>
  <si>
    <t>Financeiro</t>
  </si>
  <si>
    <t>PREFEITURA: Prefeitura de Planura</t>
  </si>
  <si>
    <t>Quadro de Composição do BDI</t>
  </si>
  <si>
    <t>BDI</t>
  </si>
  <si>
    <t>Município: Planura-MG</t>
  </si>
  <si>
    <t>Selecione na célula abaixo o tipo de obra do empreendimento:</t>
  </si>
  <si>
    <t>Construção de Praças Urbanas, Rodovias, Ferrovias e recapeamento e pavimentação de vias urbanas</t>
  </si>
  <si>
    <t>Conforme legislação tributária municipal, definir estimativa de percentual da base de cálculo para o ISS:</t>
  </si>
  <si>
    <t>Sobre a base de cálculo, definir a respectiva alíquota do ISS (entre 2% e 5%):</t>
  </si>
  <si>
    <t>Itens</t>
  </si>
  <si>
    <t>Siglas</t>
  </si>
  <si>
    <t>Preencher percentuais das parcelas do BDI</t>
  </si>
  <si>
    <t>Situação intervalo admissível</t>
  </si>
  <si>
    <t>1º Quartil</t>
  </si>
  <si>
    <t>Médio</t>
  </si>
  <si>
    <t>3º Quartil</t>
  </si>
  <si>
    <t>Administração Central</t>
  </si>
  <si>
    <t>AC</t>
  </si>
  <si>
    <t>-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</si>
  <si>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</si>
  <si>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</si>
  <si>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</si>
  <si>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</si>
  <si>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</si>
  <si>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</si>
  <si>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</si>
  <si>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</si>
  <si>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</si>
  <si>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</si>
  <si>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</si>
  <si>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</si>
  <si>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- 0% ou 4,5%, conforme Lei 12.844/2013 - Desoneração)</t>
  </si>
  <si>
    <t>CPRB</t>
  </si>
  <si>
    <t>Fórmula de BDI adotado conforme Acórdão TCU</t>
  </si>
  <si>
    <t>BDI PAD</t>
  </si>
  <si>
    <t>BDI SINAPI DESONERADO (A ser aplicado na Planilha Orçamentária)</t>
  </si>
  <si>
    <t>BDI DES</t>
  </si>
  <si>
    <t>Os valores de BDI foram calculados com o emprego da fórmula abaixo:</t>
  </si>
  <si>
    <t>MIN</t>
  </si>
  <si>
    <t>MED</t>
  </si>
  <si>
    <t>MAX</t>
  </si>
  <si>
    <t>Construção e Reforma de Edifícios</t>
  </si>
  <si>
    <t>Construção de Redes de Abastecimento de Água, Coleta de Esgoto</t>
  </si>
  <si>
    <t>Construção e Manutenção de Estações e Redes de Distribuição de Energia Elétrica</t>
  </si>
  <si>
    <t>Obras Portuárias, Marítimas e Fluviais</t>
  </si>
  <si>
    <t>Fornecimento de Materiais e Equipamentos</t>
  </si>
  <si>
    <t>Estudos e Projetos, Planos e Gerenciamento e outros correlatos</t>
  </si>
  <si>
    <t>Local e data</t>
  </si>
  <si>
    <t>PREFEITURA: Prefeitura Municipal de Planura</t>
  </si>
  <si>
    <t>ISS: 5,00 %</t>
  </si>
  <si>
    <t>Serviços Complementares</t>
  </si>
  <si>
    <t>UND</t>
  </si>
  <si>
    <t>Sinalização Viária</t>
  </si>
  <si>
    <t>6.1</t>
  </si>
  <si>
    <t>6.2</t>
  </si>
  <si>
    <t>ED-51148</t>
  </si>
  <si>
    <t>5.1</t>
  </si>
  <si>
    <t>Placa de aço carbono com película refletiva alta intensidade prismática tipo III da ABNT - Placa octogonal L=25CM, C=60CM (execução, incluindo fornecimento e transporte de todos os materiais, inclusive postes de sustentação"D=50MM E H= 3 METROS")</t>
  </si>
  <si>
    <t>Linhas de resina acrilica 0,6mm com Largura &gt; 0,30m (execução, inclusive pré-marcação, fornecimento e transporte de todos os materiais) FAIXA DE PEDESTRE</t>
  </si>
  <si>
    <t>5.2</t>
  </si>
  <si>
    <t>ED-51144</t>
  </si>
  <si>
    <t>PASSEIOS DE CONCRETO E = 8 CM, FCK = 15 MPA PADRÃO PREFEITURA</t>
  </si>
  <si>
    <t>FOLHA Nº: 01/01</t>
  </si>
  <si>
    <t>MOBILIZAÇÃO E DESMOBILIZAÇÃO DE OBRA EM CENTRO URBANO OU REGIÃO LIMÍTROFE COM VALOR ATÉ O VALOR DE 1.000.000,00</t>
  </si>
  <si>
    <t>Pintura de ligação (Execução e fornecimento do material betuminoso, exclusive transporte do material betuminoso)</t>
  </si>
  <si>
    <t>4.4</t>
  </si>
  <si>
    <t>TRANSPORTE DE MATERIAL DE QUALQUER NATUREZA. DISTÂNCIA MÉDIA DE TRANSPORTE &gt;= 50,10 KM</t>
  </si>
  <si>
    <t>Projeto: Recapeamento Asfáltico</t>
  </si>
  <si>
    <t>Total da obra (sem o valor de ED-50392) X 0,5%(0,5/100)</t>
  </si>
  <si>
    <t>FORNECIMENTO E COLOCAÇÃO DE PLACA DE OBRA EM CHAPAGALVANIZADA</t>
  </si>
  <si>
    <t xml:space="preserve">COMP. </t>
  </si>
  <si>
    <t>LARG.    - 0,60 sarjeta</t>
  </si>
  <si>
    <t>LARG.    - 080 sarjeta</t>
  </si>
  <si>
    <t>Leandro Rodrigues de Oliveira</t>
  </si>
  <si>
    <t>_______________________________</t>
  </si>
  <si>
    <t>Engenheiro Civil CREA: 5061768449</t>
  </si>
  <si>
    <t>RAMPA PARA ACESSO DE DEFICIENTE, EM CONCRETO SIMPLES FCK = 25 MPA, DESEMPENADA, COM PINTURA INDICATIVA, 02
DEMÃOS, ESPESSURA 7 CM  PARA MEIO-FIO DE 15CM. rampas-TIPO 1 e TIPO 2 (conf.projeto)</t>
  </si>
  <si>
    <r>
      <t>Responsável Técnico:</t>
    </r>
    <r>
      <rPr>
        <sz val="11"/>
        <rFont val="Arial"/>
        <family val="2"/>
      </rPr>
      <t xml:space="preserve"> Leandro Rodrigues de Oliveira</t>
    </r>
  </si>
  <si>
    <r>
      <t xml:space="preserve">Nº CREA: </t>
    </r>
    <r>
      <rPr>
        <sz val="11"/>
        <rFont val="Arial"/>
        <family val="2"/>
      </rPr>
      <t>506.176.8449/D</t>
    </r>
  </si>
  <si>
    <r>
      <t xml:space="preserve">A= L x H, onde L= 3,00m e H= 1,50m, logo, A = </t>
    </r>
    <r>
      <rPr>
        <b/>
        <sz val="10"/>
        <rFont val="Arial"/>
        <family val="2"/>
      </rPr>
      <t>3,00 x 1,50m = 4,50m2</t>
    </r>
  </si>
  <si>
    <t>Varredura da superfície para execução de revestimento asfáltico</t>
  </si>
  <si>
    <t>FORNECIMENTO E COLOCAÇÃO DE PLACA DE OBRA EM CHAPAGALVANIZADA #26, ESP. 0,45 MM, PLOTADA COM ADESIVOVINÍLICO, AFIXADA COM REBITES 4,8X40 MM, EM ESTRUTURA METÁLICA DE METALON 20X20 MM, ESP. 1,25 MM, INCLUSIVE SUPORTE EM EUCALIPTO AUTOCLAVADO PINTADO COM TINTA PVA 2 DEMÃOS</t>
  </si>
  <si>
    <t>Transporte de Concreto Betuminoso Usinado a Quente. Distância média
 de transporte &gt; 50,00 km - DM=117KM</t>
  </si>
  <si>
    <t>RO-42879</t>
  </si>
  <si>
    <t>251/249/ 255</t>
  </si>
  <si>
    <t>254 / 102509</t>
  </si>
  <si>
    <t>RO-41237</t>
  </si>
  <si>
    <r>
      <t xml:space="preserve">Área da placa é igual a área do triangulo vezes os lados, A= [(bxH) / 2] x P, onde P= 8 lados, b= base ( 0,25m) e H= altura (0,30m), logo, A= [ ( 0,25m x 0,30m) / 2] x 8 = 0,30 m2. Serão utilizadas </t>
    </r>
    <r>
      <rPr>
        <b/>
        <sz val="10"/>
        <rFont val="Arial"/>
        <family val="2"/>
      </rPr>
      <t>13 placas</t>
    </r>
    <r>
      <rPr>
        <sz val="10"/>
        <rFont val="Arial"/>
        <family val="2"/>
      </rPr>
      <t xml:space="preserve">, logo serão 0,30 m2 x 13, ou seja, </t>
    </r>
    <r>
      <rPr>
        <b/>
        <sz val="10"/>
        <rFont val="Arial"/>
        <family val="2"/>
      </rPr>
      <t>3,90 m2</t>
    </r>
    <r>
      <rPr>
        <sz val="10"/>
        <rFont val="Arial"/>
        <family val="2"/>
      </rPr>
      <t xml:space="preserve">   </t>
    </r>
  </si>
  <si>
    <r>
      <t>REGIÃO/MÊS DE REFERÊNCIA: (</t>
    </r>
    <r>
      <rPr>
        <b/>
        <sz val="8"/>
        <color indexed="8"/>
        <rFont val="Arial"/>
        <family val="2"/>
      </rPr>
      <t xml:space="preserve">TAB. SEINFRA-Região Triângulo e Alto Paranaíba-OUTUBRO/2023-COM DESONERAÇÃO) </t>
    </r>
  </si>
  <si>
    <t>5.3</t>
  </si>
  <si>
    <r>
      <t>SARJETAS DE LARGURA DE 30CM,REGULARIZAÇÃO DE 3CM.  Comprimento dos lados das sarjetas ( conforme tabela de detalhamento) x 0,30m x 0,03m esp., ou seja, (lado direito; 1.761,80m + lado esquerdo; 1.778,64m) x0,30m x  0,03m. Logo serão; 3.540,44m x 0,30m x 0,03m =</t>
    </r>
    <r>
      <rPr>
        <b/>
        <sz val="10"/>
        <rFont val="Arial"/>
        <family val="2"/>
      </rPr>
      <t>31,86m3</t>
    </r>
  </si>
  <si>
    <t>ED-8495</t>
  </si>
  <si>
    <t>CONCRETO ESTRUTURAL, PREPARADO EM OBRA COM
BETONEIRA, CONTROLE "A", COM FCK 25MPA, BRITA Nº (1),
CONSISTÊNCIA PARA VIBRAÇÃO (FABRICAÇÃO)</t>
  </si>
  <si>
    <t>CONCRETO ESTRUTURAL, PREPARADO EM OBRA COM BETONEIRA, CONTROLE "A", COM FCK 25MPA, BRITA Nº (1), CONSISTÊNCIA PARA VIBRAÇÃO (FABRICAÇÃO)</t>
  </si>
  <si>
    <r>
      <t>Conforme projeto serão</t>
    </r>
    <r>
      <rPr>
        <b/>
        <sz val="10"/>
        <rFont val="Arial"/>
        <family val="2"/>
      </rPr>
      <t xml:space="preserve"> 5 rampas tipo 1</t>
    </r>
    <r>
      <rPr>
        <sz val="10"/>
        <rFont val="Arial"/>
        <family val="2"/>
      </rPr>
      <t xml:space="preserve">, (1,20m x1,20m,com aberturas de cada lado de 0,50m de base, no formato triangular)  </t>
    </r>
    <r>
      <rPr>
        <b/>
        <sz val="10"/>
        <rFont val="Arial"/>
        <family val="2"/>
      </rPr>
      <t xml:space="preserve">51 rampas tipo 2, </t>
    </r>
    <r>
      <rPr>
        <sz val="10"/>
        <rFont val="Arial"/>
        <family val="2"/>
      </rPr>
      <t>(1,20m x1,20m,com aberturas de cada lado de 1,20m de base), para meio fio de 0,15m.</t>
    </r>
  </si>
  <si>
    <r>
      <t xml:space="preserve">Serão </t>
    </r>
    <r>
      <rPr>
        <b/>
        <sz val="10"/>
        <rFont val="Arial"/>
        <family val="2"/>
      </rPr>
      <t>28 faixas de pedestres</t>
    </r>
    <r>
      <rPr>
        <sz val="10"/>
        <rFont val="Arial"/>
        <family val="2"/>
      </rPr>
      <t xml:space="preserve">. Sendo </t>
    </r>
    <r>
      <rPr>
        <b/>
        <sz val="10"/>
        <rFont val="Arial"/>
        <family val="2"/>
      </rPr>
      <t>7</t>
    </r>
    <r>
      <rPr>
        <sz val="10"/>
        <rFont val="Arial"/>
        <family val="2"/>
      </rPr>
      <t xml:space="preserve"> faixas de pedestres, com 6 faixas de comp. 0,40m, larg. 3,00m a cada 0,60m para a rua de  6,00m, logo (3,00 x 6) = 18,00m, logo 18,00m x 7=</t>
    </r>
    <r>
      <rPr>
        <b/>
        <sz val="10"/>
        <rFont val="Arial"/>
        <family val="2"/>
      </rPr>
      <t>126,00m</t>
    </r>
    <r>
      <rPr>
        <sz val="10"/>
        <rFont val="Arial"/>
        <family val="2"/>
      </rPr>
      <t xml:space="preserve">. Para as ruas de 8,00 m, serão 8 faixas a cada 0,60m, logo (3,00 x 8) = </t>
    </r>
    <r>
      <rPr>
        <b/>
        <sz val="10"/>
        <rFont val="Arial"/>
        <family val="2"/>
      </rPr>
      <t>24,00m</t>
    </r>
    <r>
      <rPr>
        <sz val="10"/>
        <rFont val="Arial"/>
        <family val="2"/>
      </rPr>
      <t xml:space="preserve">, serão </t>
    </r>
    <r>
      <rPr>
        <b/>
        <sz val="10"/>
        <rFont val="Arial"/>
        <family val="2"/>
      </rPr>
      <t>21</t>
    </r>
    <r>
      <rPr>
        <sz val="10"/>
        <rFont val="Arial"/>
        <family val="2"/>
      </rPr>
      <t xml:space="preserve"> faixas, logo 24,00m x 21= </t>
    </r>
    <r>
      <rPr>
        <b/>
        <sz val="10"/>
        <rFont val="Arial"/>
        <family val="2"/>
      </rPr>
      <t>504,00 m</t>
    </r>
    <r>
      <rPr>
        <sz val="10"/>
        <rFont val="Arial"/>
        <family val="2"/>
      </rPr>
      <t xml:space="preserve">. Somando as 20 faixas de pedestres serão 126,00m + 504,00m= </t>
    </r>
    <r>
      <rPr>
        <b/>
        <sz val="10"/>
        <rFont val="Arial"/>
        <family val="2"/>
      </rPr>
      <t>630,00m</t>
    </r>
  </si>
  <si>
    <t>ÁREA PARA PINTURA DE LIGAÇÃO</t>
  </si>
  <si>
    <t xml:space="preserve">ÁREA TOTAL DE PINTURA DE LIGAÇÃO: </t>
  </si>
  <si>
    <r>
      <t>CALÇADAS DE LARGURA DE 1,20m E ESPESSURAS DE 8CM.   [(Rua 12; lado direito comp. 39,21m, lado esquerdo comp. 36,79m), logo((39,21m+36,79m)x 1,20m)=</t>
    </r>
    <r>
      <rPr>
        <b/>
        <sz val="10"/>
        <rFont val="Arial"/>
        <family val="2"/>
      </rPr>
      <t>91,20m2</t>
    </r>
    <r>
      <rPr>
        <sz val="10"/>
        <rFont val="Arial"/>
        <family val="2"/>
      </rPr>
      <t xml:space="preserve">. [(Rua 2; lado direito comp. 75,42m, lado esquerdo comp. 237,80m), logo((75,42m+237,80m)x 1,20m)= </t>
    </r>
    <r>
      <rPr>
        <b/>
        <sz val="10"/>
        <rFont val="Arial"/>
        <family val="2"/>
      </rPr>
      <t xml:space="preserve">375,86m2. </t>
    </r>
    <r>
      <rPr>
        <sz val="10"/>
        <rFont val="Arial"/>
        <family val="2"/>
      </rPr>
      <t>[(Rua Estrela do Sul; lado direito comp.62,50m, lado esquerdo comp. 62,50m), logo((62,50m+62,50m)x 1,20m)=</t>
    </r>
    <r>
      <rPr>
        <b/>
        <sz val="10"/>
        <rFont val="Arial"/>
        <family val="2"/>
      </rPr>
      <t xml:space="preserve">150,00m2. </t>
    </r>
    <r>
      <rPr>
        <sz val="10"/>
        <rFont val="Arial"/>
        <family val="2"/>
      </rPr>
      <t xml:space="preserve">Somando as calçadas serão; 91,20m2 + 375,86m2 + 150,00m2= </t>
    </r>
    <r>
      <rPr>
        <b/>
        <sz val="10"/>
        <rFont val="Arial"/>
        <family val="2"/>
      </rPr>
      <t>617,06m2</t>
    </r>
  </si>
  <si>
    <t>Rua 9</t>
  </si>
  <si>
    <r>
      <t>Local:</t>
    </r>
    <r>
      <rPr>
        <sz val="11"/>
        <rFont val="Arial"/>
        <family val="2"/>
      </rPr>
      <t xml:space="preserve"> Rua 9, Rua 12, Rua Monte Alegre e Rua Anacleto Felício do Carmo </t>
    </r>
  </si>
  <si>
    <t>TOTAL S/MOB</t>
  </si>
  <si>
    <t>Rua 8</t>
  </si>
  <si>
    <t>Vila Residencial de Planura</t>
  </si>
  <si>
    <t>LOCAL: Rua 8 e Rua 9 ( bairro Vila Residencial de Planura)</t>
  </si>
  <si>
    <t>PRAZO DE EXECUÇÃO: 30 dias</t>
  </si>
  <si>
    <t>LOCAL: Rua 8 e Rua 9</t>
  </si>
  <si>
    <t xml:space="preserve">VALOR DO CONVÊNIO: </t>
  </si>
  <si>
    <t>PRAZO DA OBRA: 30 dias</t>
  </si>
  <si>
    <r>
      <t xml:space="preserve">LOCAL: </t>
    </r>
    <r>
      <rPr>
        <b/>
        <sz val="10"/>
        <rFont val="Arial"/>
        <family val="2"/>
      </rPr>
      <t>Rua 8 e Rua 9, bairro Vila Residencial de Planura</t>
    </r>
  </si>
  <si>
    <t>bairro Vila Residencial de Planura</t>
  </si>
  <si>
    <t xml:space="preserve"> e (TAB. SICOR-Minas Gerais-ABRIL/2024-COM DESONERAÇÃO) </t>
  </si>
  <si>
    <r>
      <t xml:space="preserve">ED-50392 </t>
    </r>
    <r>
      <rPr>
        <sz val="7"/>
        <rFont val="Arial"/>
        <family val="2"/>
      </rPr>
      <t>Seinfra 04/2024</t>
    </r>
  </si>
  <si>
    <r>
      <t xml:space="preserve">ED-16660 </t>
    </r>
    <r>
      <rPr>
        <sz val="7"/>
        <rFont val="Arial"/>
        <family val="2"/>
      </rPr>
      <t>Seinfra 04/2024</t>
    </r>
  </si>
  <si>
    <r>
      <t xml:space="preserve">RO-00385 </t>
    </r>
    <r>
      <rPr>
        <sz val="7"/>
        <rFont val="Arial"/>
        <family val="2"/>
      </rPr>
      <t>Seinfra 04/2024</t>
    </r>
  </si>
  <si>
    <r>
      <t xml:space="preserve">RO-51229 </t>
    </r>
    <r>
      <rPr>
        <sz val="7"/>
        <rFont val="Arial"/>
        <family val="2"/>
      </rPr>
      <t>Seinfra 04/2024</t>
    </r>
  </si>
  <si>
    <r>
      <t xml:space="preserve">ED-7623 </t>
    </r>
    <r>
      <rPr>
        <sz val="7"/>
        <rFont val="Arial"/>
        <family val="2"/>
      </rPr>
      <t>Seinfra 04/2024</t>
    </r>
  </si>
  <si>
    <r>
      <t xml:space="preserve">RO-41368 </t>
    </r>
    <r>
      <rPr>
        <sz val="7"/>
        <rFont val="Arial"/>
        <family val="2"/>
      </rPr>
      <t>Seinfra 10/2023</t>
    </r>
  </si>
  <si>
    <r>
      <t xml:space="preserve">RO-41376 </t>
    </r>
    <r>
      <rPr>
        <sz val="7"/>
        <rFont val="Arial"/>
        <family val="2"/>
      </rPr>
      <t>Seinfra 10/2023</t>
    </r>
  </si>
  <si>
    <t>COORDENADAS</t>
  </si>
  <si>
    <t>GEOGRÁFICAS</t>
  </si>
  <si>
    <t>LOGRADOURO</t>
  </si>
  <si>
    <t>EXECUÇÃO E APLICAÇÃO DE CONCRETO BETUMINOSO USINADO
A QUENTE (CBUQ), MASSA COMERCIAL, INCLUINDO FORNECIMENTO E TRANSPORTE DOS AGREGADOS E MATERIAL BETUMINOSO, EXCLUSIVE TRANSPORTE DA MASSA ASFÁLTICA ATÉ A PISTA. ESP. 2,5CM</t>
  </si>
  <si>
    <t>Lat.:     20º 08' 33"</t>
  </si>
  <si>
    <t>Long.: 48º 41' 54"</t>
  </si>
  <si>
    <t>Lat.:     20º 08' 29"</t>
  </si>
  <si>
    <t>Long.: 48º 41' 53"</t>
  </si>
  <si>
    <r>
      <t>Área de limpeza do terreno=[(larg. da Rua 8 x comp.)] + [(larg. da Rua 9 x comp.)]=</t>
    </r>
    <r>
      <rPr>
        <b/>
        <sz val="10"/>
        <rFont val="Arial"/>
        <family val="2"/>
      </rPr>
      <t xml:space="preserve"> [(6,00m x249,00m) + (6,00m x316,50m) </t>
    </r>
    <r>
      <rPr>
        <sz val="10"/>
        <rFont val="Arial"/>
        <family val="2"/>
      </rPr>
      <t xml:space="preserve">= </t>
    </r>
    <r>
      <rPr>
        <b/>
        <sz val="10"/>
        <rFont val="Arial"/>
        <family val="2"/>
      </rPr>
      <t>1.494,00m2 + 1.899,00m2 = 3.393,00m2</t>
    </r>
  </si>
  <si>
    <r>
      <t xml:space="preserve">Área de limpeza do terreno = [(larg. da Rua 8  - 0,60m de sarjeta) x (comp.)] + [(larg. da Rua 9 - 0,60m de sarjeta) x (comp.)] =  </t>
    </r>
    <r>
      <rPr>
        <b/>
        <sz val="10"/>
        <rFont val="Arial"/>
        <family val="2"/>
      </rPr>
      <t>[(5,40m x 249,00m) + (5,40m x 316,50m) = 1.344,60m2 + 1.709,10m2 = 3.053,70m2</t>
    </r>
  </si>
  <si>
    <r>
      <t xml:space="preserve">(Área de pintura de ligação sem sarjetas) x ( fator da ligação = 0,0005ton. / m2) x  (DMT da REFINARIA GABRIEL PASSOS a OBRA=566 Km) = </t>
    </r>
    <r>
      <rPr>
        <b/>
        <sz val="10"/>
        <rFont val="Arial"/>
        <family val="2"/>
      </rPr>
      <t>3.053,70m2 x 0,0005ton./m2 x 566 km = 864,20 TxKm</t>
    </r>
  </si>
  <si>
    <r>
      <t xml:space="preserve">Pavimento = Área de imprimação x espessura do CBUQ, onde o CBUQ = 0,03m, logo, Pavimento =  </t>
    </r>
    <r>
      <rPr>
        <b/>
        <sz val="10"/>
        <rFont val="Arial"/>
        <family val="2"/>
      </rPr>
      <t xml:space="preserve">3.053,70m2  x 0,025m </t>
    </r>
    <r>
      <rPr>
        <sz val="10"/>
        <rFont val="Arial"/>
        <family val="2"/>
      </rPr>
      <t xml:space="preserve">= </t>
    </r>
    <r>
      <rPr>
        <b/>
        <sz val="10"/>
        <rFont val="Arial"/>
        <family val="2"/>
      </rPr>
      <t>76,34 m3</t>
    </r>
  </si>
  <si>
    <r>
      <t xml:space="preserve">Transporte= DMT(distancia refianria/Planura) x Pavimento= </t>
    </r>
    <r>
      <rPr>
        <b/>
        <sz val="10"/>
        <rFont val="Arial"/>
        <family val="2"/>
      </rPr>
      <t>117km x 76,34m3</t>
    </r>
    <r>
      <rPr>
        <sz val="10"/>
        <rFont val="Arial"/>
        <family val="2"/>
      </rPr>
      <t xml:space="preserve">= </t>
    </r>
    <r>
      <rPr>
        <b/>
        <sz val="10"/>
        <rFont val="Arial"/>
        <family val="2"/>
      </rPr>
      <t xml:space="preserve">8.931,78 TxKm </t>
    </r>
  </si>
  <si>
    <t>Planura - MG, 04 de Outubro de 2024</t>
  </si>
  <si>
    <t>Responsável Técnico:  Leandro Rodrigues de Oliveira</t>
  </si>
  <si>
    <t>Nº CREA: 5061768449/D</t>
  </si>
  <si>
    <t>DATA:04/10/2024</t>
  </si>
  <si>
    <t>DATA: 04/10/2024</t>
  </si>
</sst>
</file>

<file path=xl/styles.xml><?xml version="1.0" encoding="utf-8"?>
<styleSheet xmlns="http://schemas.openxmlformats.org/spreadsheetml/2006/main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.00_-;[Red]\-* #,##0.00_-;_-* &quot;-&quot;??_-;_-@_-"/>
    <numFmt numFmtId="166" formatCode="&quot;R$ &quot;#,##0.00"/>
    <numFmt numFmtId="167" formatCode="_(&quot;R$ &quot;* #,##0.00_);_(&quot;R$ &quot;* \(#,##0.00\);_(&quot;R$ &quot;* &quot;-&quot;??_);_(@_)"/>
    <numFmt numFmtId="168" formatCode="&quot;R$&quot;\ #,##0.00"/>
    <numFmt numFmtId="169" formatCode="&quot;R$&quot;#,##0.00"/>
    <numFmt numFmtId="170" formatCode="#,##0.000_ ;\-#,##0.000\ "/>
    <numFmt numFmtId="171" formatCode="#,##0.000"/>
  </numFmts>
  <fonts count="4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sz val="8"/>
      <color indexed="12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6"/>
      <name val="Calibri"/>
      <family val="2"/>
      <scheme val="minor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  <font>
      <sz val="10"/>
      <name val="Calibri"/>
      <family val="2"/>
      <scheme val="minor"/>
    </font>
    <font>
      <b/>
      <sz val="12"/>
      <color theme="0"/>
      <name val="Arial"/>
      <family val="2"/>
    </font>
    <font>
      <b/>
      <sz val="1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sz val="11"/>
      <color indexed="8"/>
      <name val="Arial"/>
      <family val="2"/>
    </font>
    <font>
      <sz val="10"/>
      <color theme="1"/>
      <name val="Arial"/>
      <family val="2"/>
    </font>
    <font>
      <sz val="11"/>
      <color indexed="12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15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2"/>
      <name val="Arial"/>
      <family val="2"/>
    </font>
    <font>
      <u/>
      <sz val="10"/>
      <name val="Arial"/>
      <family val="2"/>
    </font>
    <font>
      <u/>
      <sz val="12"/>
      <name val="Arial"/>
      <family val="2"/>
    </font>
    <font>
      <b/>
      <sz val="11"/>
      <color indexed="12"/>
      <name val="Arial"/>
      <family val="2"/>
    </font>
    <font>
      <b/>
      <sz val="11"/>
      <color indexed="8"/>
      <name val="Arial"/>
      <family val="2"/>
    </font>
    <font>
      <sz val="7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</fills>
  <borders count="9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0" xfId="0" applyFont="1"/>
    <xf numFmtId="0" fontId="3" fillId="0" borderId="8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2" fontId="3" fillId="0" borderId="9" xfId="2" applyNumberFormat="1" applyFont="1" applyFill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164" fontId="3" fillId="0" borderId="9" xfId="2" applyFont="1" applyFill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2" fontId="3" fillId="0" borderId="11" xfId="2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2" fontId="10" fillId="0" borderId="15" xfId="2" applyNumberFormat="1" applyFont="1" applyFill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2" fontId="10" fillId="0" borderId="9" xfId="2" applyNumberFormat="1" applyFont="1" applyFill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9" fillId="0" borderId="17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2" fillId="0" borderId="6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164" fontId="14" fillId="0" borderId="9" xfId="2" applyFont="1" applyFill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10" fontId="12" fillId="0" borderId="18" xfId="1" applyNumberFormat="1" applyFont="1" applyFill="1" applyBorder="1" applyAlignment="1">
      <alignment horizontal="center" vertical="center"/>
    </xf>
    <xf numFmtId="10" fontId="6" fillId="0" borderId="18" xfId="1" applyNumberFormat="1" applyFont="1" applyFill="1" applyBorder="1" applyAlignment="1">
      <alignment horizontal="center" vertical="center"/>
    </xf>
    <xf numFmtId="0" fontId="2" fillId="0" borderId="0" xfId="0" applyFont="1"/>
    <xf numFmtId="0" fontId="18" fillId="0" borderId="45" xfId="4" applyFont="1" applyBorder="1" applyAlignment="1">
      <alignment horizontal="center" vertical="center"/>
    </xf>
    <xf numFmtId="0" fontId="3" fillId="0" borderId="25" xfId="4" applyFont="1" applyBorder="1" applyAlignment="1">
      <alignment horizontal="center" vertical="center" wrapText="1"/>
    </xf>
    <xf numFmtId="165" fontId="18" fillId="0" borderId="25" xfId="4" applyNumberFormat="1" applyFont="1" applyBorder="1" applyAlignment="1">
      <alignment horizontal="left" vertical="center" wrapText="1"/>
    </xf>
    <xf numFmtId="165" fontId="18" fillId="3" borderId="25" xfId="4" applyNumberFormat="1" applyFont="1" applyFill="1" applyBorder="1" applyAlignment="1">
      <alignment horizontal="center" vertical="center" wrapText="1"/>
    </xf>
    <xf numFmtId="165" fontId="18" fillId="4" borderId="25" xfId="4" applyNumberFormat="1" applyFont="1" applyFill="1" applyBorder="1" applyAlignment="1">
      <alignment horizontal="center" vertical="center" wrapText="1"/>
    </xf>
    <xf numFmtId="165" fontId="18" fillId="0" borderId="25" xfId="5" applyFont="1" applyFill="1" applyBorder="1" applyAlignment="1">
      <alignment horizontal="center" vertical="center" wrapText="1"/>
    </xf>
    <xf numFmtId="0" fontId="20" fillId="0" borderId="0" xfId="6" applyFont="1"/>
    <xf numFmtId="0" fontId="21" fillId="0" borderId="0" xfId="6" applyFont="1"/>
    <xf numFmtId="0" fontId="22" fillId="0" borderId="0" xfId="6" applyFont="1" applyAlignment="1">
      <alignment vertical="top"/>
    </xf>
    <xf numFmtId="0" fontId="24" fillId="0" borderId="0" xfId="0" applyFont="1"/>
    <xf numFmtId="0" fontId="22" fillId="0" borderId="0" xfId="0" applyFont="1" applyAlignment="1">
      <alignment horizontal="center" vertical="center"/>
    </xf>
    <xf numFmtId="0" fontId="4" fillId="5" borderId="46" xfId="6" applyFont="1" applyFill="1" applyBorder="1" applyAlignment="1">
      <alignment horizontal="center" vertical="center"/>
    </xf>
    <xf numFmtId="0" fontId="4" fillId="5" borderId="36" xfId="6" applyFont="1" applyFill="1" applyBorder="1" applyAlignment="1">
      <alignment horizontal="center" vertical="center" wrapText="1"/>
    </xf>
    <xf numFmtId="0" fontId="4" fillId="5" borderId="36" xfId="6" applyFont="1" applyFill="1" applyBorder="1" applyAlignment="1">
      <alignment horizontal="center" vertical="center"/>
    </xf>
    <xf numFmtId="164" fontId="4" fillId="5" borderId="38" xfId="2" applyFont="1" applyFill="1" applyBorder="1" applyAlignment="1">
      <alignment horizontal="center" vertical="center"/>
    </xf>
    <xf numFmtId="0" fontId="4" fillId="5" borderId="45" xfId="6" applyFont="1" applyFill="1" applyBorder="1" applyAlignment="1">
      <alignment horizontal="center" vertical="center"/>
    </xf>
    <xf numFmtId="0" fontId="2" fillId="0" borderId="0" xfId="4" applyAlignment="1">
      <alignment horizontal="center" vertical="center"/>
    </xf>
    <xf numFmtId="165" fontId="18" fillId="4" borderId="25" xfId="4" applyNumberFormat="1" applyFont="1" applyFill="1" applyBorder="1" applyAlignment="1">
      <alignment vertical="center" wrapText="1"/>
    </xf>
    <xf numFmtId="0" fontId="23" fillId="0" borderId="0" xfId="0" applyFont="1" applyAlignment="1">
      <alignment horizontal="center"/>
    </xf>
    <xf numFmtId="0" fontId="28" fillId="0" borderId="0" xfId="0" applyFont="1"/>
    <xf numFmtId="0" fontId="2" fillId="0" borderId="0" xfId="6" applyAlignment="1">
      <alignment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2" fillId="0" borderId="25" xfId="6" applyBorder="1" applyAlignment="1">
      <alignment vertical="center" wrapText="1"/>
    </xf>
    <xf numFmtId="0" fontId="2" fillId="0" borderId="25" xfId="6" applyBorder="1" applyAlignment="1">
      <alignment horizontal="center" vertical="center"/>
    </xf>
    <xf numFmtId="0" fontId="2" fillId="0" borderId="45" xfId="6" applyBorder="1" applyAlignment="1">
      <alignment horizontal="center" vertical="center"/>
    </xf>
    <xf numFmtId="0" fontId="2" fillId="0" borderId="25" xfId="0" applyFont="1" applyBorder="1" applyAlignment="1">
      <alignment vertical="center" wrapText="1"/>
    </xf>
    <xf numFmtId="4" fontId="31" fillId="0" borderId="25" xfId="0" applyNumberFormat="1" applyFont="1" applyBorder="1" applyAlignment="1">
      <alignment horizontal="center" vertical="center" wrapText="1"/>
    </xf>
    <xf numFmtId="4" fontId="18" fillId="0" borderId="25" xfId="0" applyNumberFormat="1" applyFont="1" applyBorder="1" applyAlignment="1">
      <alignment horizontal="center" vertical="center" wrapText="1"/>
    </xf>
    <xf numFmtId="4" fontId="33" fillId="0" borderId="25" xfId="0" applyNumberFormat="1" applyFont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49" fontId="34" fillId="4" borderId="56" xfId="0" applyNumberFormat="1" applyFont="1" applyFill="1" applyBorder="1" applyAlignment="1">
      <alignment horizontal="center" vertical="top" wrapText="1"/>
    </xf>
    <xf numFmtId="10" fontId="34" fillId="4" borderId="56" xfId="0" applyNumberFormat="1" applyFont="1" applyFill="1" applyBorder="1" applyAlignment="1">
      <alignment vertical="top" wrapText="1"/>
    </xf>
    <xf numFmtId="10" fontId="25" fillId="4" borderId="56" xfId="2" applyNumberFormat="1" applyFont="1" applyFill="1" applyBorder="1" applyAlignment="1">
      <alignment vertical="top" wrapText="1"/>
    </xf>
    <xf numFmtId="10" fontId="25" fillId="4" borderId="56" xfId="0" applyNumberFormat="1" applyFont="1" applyFill="1" applyBorder="1" applyAlignment="1">
      <alignment vertical="top" wrapText="1"/>
    </xf>
    <xf numFmtId="10" fontId="25" fillId="4" borderId="57" xfId="0" applyNumberFormat="1" applyFont="1" applyFill="1" applyBorder="1" applyAlignment="1">
      <alignment vertical="top" wrapText="1"/>
    </xf>
    <xf numFmtId="49" fontId="34" fillId="4" borderId="59" xfId="0" applyNumberFormat="1" applyFont="1" applyFill="1" applyBorder="1" applyAlignment="1">
      <alignment horizontal="center" vertical="top" wrapText="1"/>
    </xf>
    <xf numFmtId="4" fontId="34" fillId="4" borderId="59" xfId="0" applyNumberFormat="1" applyFont="1" applyFill="1" applyBorder="1" applyAlignment="1">
      <alignment vertical="top" wrapText="1"/>
    </xf>
    <xf numFmtId="4" fontId="34" fillId="4" borderId="60" xfId="0" applyNumberFormat="1" applyFont="1" applyFill="1" applyBorder="1" applyAlignment="1">
      <alignment vertical="top" wrapText="1"/>
    </xf>
    <xf numFmtId="49" fontId="34" fillId="3" borderId="59" xfId="0" applyNumberFormat="1" applyFont="1" applyFill="1" applyBorder="1" applyAlignment="1">
      <alignment horizontal="center" vertical="top" wrapText="1"/>
    </xf>
    <xf numFmtId="10" fontId="34" fillId="3" borderId="56" xfId="0" applyNumberFormat="1" applyFont="1" applyFill="1" applyBorder="1" applyAlignment="1">
      <alignment vertical="top" wrapText="1"/>
    </xf>
    <xf numFmtId="10" fontId="25" fillId="3" borderId="56" xfId="2" applyNumberFormat="1" applyFont="1" applyFill="1" applyBorder="1" applyAlignment="1">
      <alignment vertical="top" wrapText="1"/>
    </xf>
    <xf numFmtId="10" fontId="25" fillId="3" borderId="56" xfId="0" applyNumberFormat="1" applyFont="1" applyFill="1" applyBorder="1" applyAlignment="1">
      <alignment vertical="top" wrapText="1"/>
    </xf>
    <xf numFmtId="10" fontId="25" fillId="3" borderId="57" xfId="0" applyNumberFormat="1" applyFont="1" applyFill="1" applyBorder="1" applyAlignment="1">
      <alignment vertical="top" wrapText="1"/>
    </xf>
    <xf numFmtId="4" fontId="34" fillId="3" borderId="59" xfId="0" applyNumberFormat="1" applyFont="1" applyFill="1" applyBorder="1" applyAlignment="1">
      <alignment vertical="top" wrapText="1"/>
    </xf>
    <xf numFmtId="4" fontId="34" fillId="3" borderId="60" xfId="0" applyNumberFormat="1" applyFont="1" applyFill="1" applyBorder="1" applyAlignment="1">
      <alignment vertical="top" wrapText="1"/>
    </xf>
    <xf numFmtId="49" fontId="29" fillId="3" borderId="59" xfId="0" applyNumberFormat="1" applyFont="1" applyFill="1" applyBorder="1" applyAlignment="1">
      <alignment horizontal="center" vertical="top" wrapText="1"/>
    </xf>
    <xf numFmtId="4" fontId="29" fillId="3" borderId="59" xfId="0" applyNumberFormat="1" applyFont="1" applyFill="1" applyBorder="1" applyAlignment="1">
      <alignment vertical="top" wrapText="1"/>
    </xf>
    <xf numFmtId="49" fontId="35" fillId="8" borderId="63" xfId="0" applyNumberFormat="1" applyFont="1" applyFill="1" applyBorder="1" applyAlignment="1">
      <alignment horizontal="center" vertical="top" wrapText="1"/>
    </xf>
    <xf numFmtId="10" fontId="35" fillId="8" borderId="63" xfId="0" applyNumberFormat="1" applyFont="1" applyFill="1" applyBorder="1" applyAlignment="1">
      <alignment vertical="top" wrapText="1"/>
    </xf>
    <xf numFmtId="10" fontId="35" fillId="8" borderId="64" xfId="0" applyNumberFormat="1" applyFont="1" applyFill="1" applyBorder="1" applyAlignment="1">
      <alignment vertical="top" wrapText="1"/>
    </xf>
    <xf numFmtId="10" fontId="0" fillId="0" borderId="0" xfId="0" applyNumberFormat="1"/>
    <xf numFmtId="0" fontId="36" fillId="0" borderId="0" xfId="0" applyFont="1"/>
    <xf numFmtId="0" fontId="36" fillId="0" borderId="0" xfId="0" applyFont="1" applyAlignment="1">
      <alignment horizontal="center"/>
    </xf>
    <xf numFmtId="0" fontId="37" fillId="0" borderId="0" xfId="0" applyFont="1"/>
    <xf numFmtId="0" fontId="4" fillId="0" borderId="25" xfId="0" applyFont="1" applyBorder="1" applyAlignment="1">
      <alignment horizontal="center" vertical="center"/>
    </xf>
    <xf numFmtId="4" fontId="4" fillId="0" borderId="25" xfId="0" applyNumberFormat="1" applyFont="1" applyBorder="1" applyAlignment="1">
      <alignment horizontal="center" vertical="center" wrapText="1"/>
    </xf>
    <xf numFmtId="4" fontId="8" fillId="0" borderId="25" xfId="0" applyNumberFormat="1" applyFont="1" applyBorder="1" applyAlignment="1">
      <alignment horizontal="center" vertical="center" wrapText="1"/>
    </xf>
    <xf numFmtId="0" fontId="32" fillId="0" borderId="25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/>
    </xf>
    <xf numFmtId="10" fontId="2" fillId="9" borderId="25" xfId="0" applyNumberFormat="1" applyFont="1" applyFill="1" applyBorder="1" applyAlignment="1" applyProtection="1">
      <alignment horizontal="center" vertical="center"/>
      <protection locked="0"/>
    </xf>
    <xf numFmtId="4" fontId="4" fillId="0" borderId="25" xfId="0" applyNumberFormat="1" applyFont="1" applyBorder="1" applyAlignment="1">
      <alignment horizontal="center" vertical="center"/>
    </xf>
    <xf numFmtId="10" fontId="2" fillId="0" borderId="25" xfId="0" applyNumberFormat="1" applyFont="1" applyBorder="1" applyAlignment="1">
      <alignment horizontal="center" vertical="center"/>
    </xf>
    <xf numFmtId="0" fontId="32" fillId="0" borderId="25" xfId="0" applyFont="1" applyBorder="1" applyAlignment="1">
      <alignment horizontal="center" vertical="center" wrapText="1"/>
    </xf>
    <xf numFmtId="10" fontId="2" fillId="7" borderId="25" xfId="0" applyNumberFormat="1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10" fontId="2" fillId="0" borderId="25" xfId="0" applyNumberFormat="1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10" fontId="38" fillId="0" borderId="25" xfId="0" applyNumberFormat="1" applyFont="1" applyBorder="1" applyAlignment="1">
      <alignment horizontal="center" vertical="center"/>
    </xf>
    <xf numFmtId="2" fontId="38" fillId="0" borderId="25" xfId="0" applyNumberFormat="1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top"/>
    </xf>
    <xf numFmtId="0" fontId="39" fillId="0" borderId="5" xfId="0" applyFont="1" applyBorder="1" applyAlignment="1">
      <alignment horizontal="center" vertical="top"/>
    </xf>
    <xf numFmtId="0" fontId="39" fillId="0" borderId="32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25" xfId="0" applyFont="1" applyBorder="1" applyAlignment="1">
      <alignment horizontal="center"/>
    </xf>
    <xf numFmtId="10" fontId="38" fillId="0" borderId="25" xfId="0" applyNumberFormat="1" applyFont="1" applyBorder="1" applyAlignment="1">
      <alignment horizontal="center"/>
    </xf>
    <xf numFmtId="0" fontId="12" fillId="0" borderId="5" xfId="0" applyFont="1" applyBorder="1" applyAlignment="1">
      <alignment vertical="center"/>
    </xf>
    <xf numFmtId="0" fontId="12" fillId="0" borderId="25" xfId="0" applyFont="1" applyBorder="1" applyAlignment="1">
      <alignment vertical="center"/>
    </xf>
    <xf numFmtId="0" fontId="4" fillId="3" borderId="33" xfId="0" applyFont="1" applyFill="1" applyBorder="1" applyAlignment="1">
      <alignment wrapText="1"/>
    </xf>
    <xf numFmtId="0" fontId="4" fillId="3" borderId="34" xfId="0" applyFont="1" applyFill="1" applyBorder="1" applyAlignment="1">
      <alignment wrapText="1"/>
    </xf>
    <xf numFmtId="0" fontId="0" fillId="3" borderId="34" xfId="0" applyFill="1" applyBorder="1"/>
    <xf numFmtId="0" fontId="0" fillId="3" borderId="35" xfId="0" applyFill="1" applyBorder="1"/>
    <xf numFmtId="0" fontId="4" fillId="3" borderId="68" xfId="0" applyFont="1" applyFill="1" applyBorder="1" applyAlignment="1">
      <alignment wrapText="1"/>
    </xf>
    <xf numFmtId="0" fontId="25" fillId="3" borderId="48" xfId="0" applyFont="1" applyFill="1" applyBorder="1"/>
    <xf numFmtId="0" fontId="0" fillId="3" borderId="48" xfId="0" applyFill="1" applyBorder="1"/>
    <xf numFmtId="0" fontId="22" fillId="3" borderId="68" xfId="0" applyFont="1" applyFill="1" applyBorder="1"/>
    <xf numFmtId="0" fontId="25" fillId="3" borderId="42" xfId="0" applyFont="1" applyFill="1" applyBorder="1"/>
    <xf numFmtId="0" fontId="25" fillId="3" borderId="39" xfId="0" applyFont="1" applyFill="1" applyBorder="1" applyAlignment="1">
      <alignment wrapText="1"/>
    </xf>
    <xf numFmtId="0" fontId="0" fillId="3" borderId="39" xfId="0" applyFill="1" applyBorder="1"/>
    <xf numFmtId="0" fontId="0" fillId="3" borderId="50" xfId="0" applyFill="1" applyBorder="1"/>
    <xf numFmtId="0" fontId="19" fillId="5" borderId="45" xfId="4" applyFont="1" applyFill="1" applyBorder="1" applyAlignment="1">
      <alignment horizontal="center" vertical="center"/>
    </xf>
    <xf numFmtId="0" fontId="8" fillId="5" borderId="25" xfId="4" applyFont="1" applyFill="1" applyBorder="1" applyAlignment="1">
      <alignment horizontal="center" vertical="center" wrapText="1"/>
    </xf>
    <xf numFmtId="165" fontId="19" fillId="5" borderId="25" xfId="4" applyNumberFormat="1" applyFont="1" applyFill="1" applyBorder="1" applyAlignment="1">
      <alignment horizontal="left" vertical="center" wrapText="1"/>
    </xf>
    <xf numFmtId="165" fontId="18" fillId="5" borderId="25" xfId="4" applyNumberFormat="1" applyFont="1" applyFill="1" applyBorder="1" applyAlignment="1">
      <alignment horizontal="center" vertical="center" wrapText="1"/>
    </xf>
    <xf numFmtId="4" fontId="14" fillId="5" borderId="25" xfId="0" applyNumberFormat="1" applyFont="1" applyFill="1" applyBorder="1" applyAlignment="1">
      <alignment horizontal="center" vertical="center" wrapText="1"/>
    </xf>
    <xf numFmtId="4" fontId="10" fillId="5" borderId="25" xfId="0" applyNumberFormat="1" applyFont="1" applyFill="1" applyBorder="1" applyAlignment="1">
      <alignment horizontal="center" vertical="center" wrapText="1"/>
    </xf>
    <xf numFmtId="4" fontId="41" fillId="5" borderId="25" xfId="0" applyNumberFormat="1" applyFont="1" applyFill="1" applyBorder="1" applyAlignment="1">
      <alignment horizontal="center" vertical="center" wrapText="1"/>
    </xf>
    <xf numFmtId="165" fontId="18" fillId="5" borderId="25" xfId="5" applyFont="1" applyFill="1" applyBorder="1" applyAlignment="1">
      <alignment horizontal="center" vertical="center" wrapText="1"/>
    </xf>
    <xf numFmtId="4" fontId="18" fillId="5" borderId="25" xfId="0" applyNumberFormat="1" applyFont="1" applyFill="1" applyBorder="1" applyAlignment="1">
      <alignment horizontal="center" vertical="center" wrapText="1"/>
    </xf>
    <xf numFmtId="4" fontId="33" fillId="5" borderId="25" xfId="0" applyNumberFormat="1" applyFont="1" applyFill="1" applyBorder="1" applyAlignment="1">
      <alignment horizontal="center" vertical="center" wrapText="1"/>
    </xf>
    <xf numFmtId="4" fontId="31" fillId="5" borderId="25" xfId="0" applyNumberFormat="1" applyFont="1" applyFill="1" applyBorder="1" applyAlignment="1">
      <alignment horizontal="center" vertical="center" wrapText="1"/>
    </xf>
    <xf numFmtId="165" fontId="19" fillId="5" borderId="25" xfId="4" applyNumberFormat="1" applyFont="1" applyFill="1" applyBorder="1" applyAlignment="1">
      <alignment horizontal="center" vertical="center" wrapText="1"/>
    </xf>
    <xf numFmtId="4" fontId="42" fillId="5" borderId="25" xfId="0" applyNumberFormat="1" applyFont="1" applyFill="1" applyBorder="1" applyAlignment="1">
      <alignment horizontal="center" vertical="center" wrapText="1"/>
    </xf>
    <xf numFmtId="4" fontId="19" fillId="5" borderId="25" xfId="0" applyNumberFormat="1" applyFont="1" applyFill="1" applyBorder="1" applyAlignment="1">
      <alignment horizontal="center" vertical="center" wrapText="1"/>
    </xf>
    <xf numFmtId="49" fontId="2" fillId="0" borderId="25" xfId="6" applyNumberFormat="1" applyBorder="1" applyAlignment="1">
      <alignment vertical="center" wrapText="1"/>
    </xf>
    <xf numFmtId="0" fontId="18" fillId="0" borderId="9" xfId="0" applyFont="1" applyBorder="1" applyAlignment="1">
      <alignment horizontal="center" vertical="center"/>
    </xf>
    <xf numFmtId="0" fontId="18" fillId="3" borderId="70" xfId="0" applyFont="1" applyFill="1" applyBorder="1" applyAlignment="1">
      <alignment vertical="center" wrapText="1"/>
    </xf>
    <xf numFmtId="2" fontId="3" fillId="0" borderId="72" xfId="2" applyNumberFormat="1" applyFont="1" applyFill="1" applyBorder="1" applyAlignment="1">
      <alignment horizontal="center" vertical="center" wrapText="1"/>
    </xf>
    <xf numFmtId="168" fontId="18" fillId="0" borderId="70" xfId="0" applyNumberFormat="1" applyFont="1" applyBorder="1" applyAlignment="1">
      <alignment horizontal="center" vertical="center"/>
    </xf>
    <xf numFmtId="2" fontId="2" fillId="0" borderId="25" xfId="4" applyNumberForma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24" fillId="0" borderId="0" xfId="0" applyFont="1" applyAlignment="1">
      <alignment horizontal="right"/>
    </xf>
    <xf numFmtId="0" fontId="18" fillId="0" borderId="17" xfId="0" applyFont="1" applyBorder="1"/>
    <xf numFmtId="0" fontId="22" fillId="5" borderId="74" xfId="0" applyFont="1" applyFill="1" applyBorder="1"/>
    <xf numFmtId="0" fontId="22" fillId="0" borderId="2" xfId="0" applyFont="1" applyBorder="1"/>
    <xf numFmtId="164" fontId="22" fillId="5" borderId="2" xfId="0" applyNumberFormat="1" applyFont="1" applyFill="1" applyBorder="1"/>
    <xf numFmtId="164" fontId="8" fillId="0" borderId="2" xfId="9" applyNumberFormat="1" applyFont="1" applyFill="1" applyBorder="1"/>
    <xf numFmtId="164" fontId="22" fillId="0" borderId="2" xfId="9" applyNumberFormat="1" applyFont="1" applyFill="1" applyBorder="1"/>
    <xf numFmtId="164" fontId="22" fillId="5" borderId="3" xfId="9" applyNumberFormat="1" applyFont="1" applyFill="1" applyBorder="1"/>
    <xf numFmtId="170" fontId="18" fillId="0" borderId="25" xfId="10" applyNumberFormat="1" applyFont="1" applyFill="1" applyBorder="1" applyAlignment="1">
      <alignment horizontal="center" vertical="center"/>
    </xf>
    <xf numFmtId="171" fontId="2" fillId="0" borderId="27" xfId="2" applyNumberFormat="1" applyFont="1" applyBorder="1" applyAlignment="1">
      <alignment vertical="center"/>
    </xf>
    <xf numFmtId="169" fontId="18" fillId="0" borderId="71" xfId="3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75" xfId="0" applyFont="1" applyBorder="1" applyAlignment="1">
      <alignment horizontal="left" vertical="center"/>
    </xf>
    <xf numFmtId="0" fontId="4" fillId="3" borderId="52" xfId="0" applyFont="1" applyFill="1" applyBorder="1" applyAlignment="1">
      <alignment horizontal="center" vertical="center" wrapText="1"/>
    </xf>
    <xf numFmtId="0" fontId="4" fillId="3" borderId="52" xfId="0" applyFont="1" applyFill="1" applyBorder="1" applyAlignment="1">
      <alignment horizontal="center" vertical="center"/>
    </xf>
    <xf numFmtId="4" fontId="24" fillId="0" borderId="0" xfId="0" applyNumberFormat="1" applyFont="1"/>
    <xf numFmtId="0" fontId="19" fillId="0" borderId="76" xfId="0" applyFont="1" applyBorder="1" applyAlignment="1">
      <alignment horizontal="center"/>
    </xf>
    <xf numFmtId="10" fontId="7" fillId="0" borderId="0" xfId="0" applyNumberFormat="1" applyFont="1"/>
    <xf numFmtId="0" fontId="18" fillId="0" borderId="78" xfId="4" applyFont="1" applyBorder="1" applyAlignment="1">
      <alignment horizontal="center" vertical="center"/>
    </xf>
    <xf numFmtId="0" fontId="3" fillId="0" borderId="52" xfId="4" applyFont="1" applyBorder="1" applyAlignment="1">
      <alignment horizontal="center" vertical="center" wrapText="1"/>
    </xf>
    <xf numFmtId="165" fontId="19" fillId="0" borderId="52" xfId="4" applyNumberFormat="1" applyFont="1" applyBorder="1" applyAlignment="1">
      <alignment horizontal="left" vertical="center" wrapText="1"/>
    </xf>
    <xf numFmtId="165" fontId="18" fillId="3" borderId="52" xfId="4" applyNumberFormat="1" applyFont="1" applyFill="1" applyBorder="1" applyAlignment="1">
      <alignment horizontal="center" vertical="center" wrapText="1"/>
    </xf>
    <xf numFmtId="165" fontId="18" fillId="0" borderId="52" xfId="4" applyNumberFormat="1" applyFont="1" applyBorder="1" applyAlignment="1">
      <alignment horizontal="center" vertical="center" wrapText="1"/>
    </xf>
    <xf numFmtId="4" fontId="14" fillId="0" borderId="52" xfId="0" applyNumberFormat="1" applyFont="1" applyBorder="1" applyAlignment="1">
      <alignment horizontal="center" vertical="center" wrapText="1"/>
    </xf>
    <xf numFmtId="4" fontId="10" fillId="0" borderId="5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" fontId="10" fillId="0" borderId="53" xfId="0" applyNumberFormat="1" applyFont="1" applyBorder="1" applyAlignment="1">
      <alignment horizontal="center" vertical="center" wrapText="1"/>
    </xf>
    <xf numFmtId="4" fontId="19" fillId="5" borderId="27" xfId="0" applyNumberFormat="1" applyFont="1" applyFill="1" applyBorder="1" applyAlignment="1">
      <alignment horizontal="center" vertical="center" wrapText="1"/>
    </xf>
    <xf numFmtId="4" fontId="33" fillId="0" borderId="27" xfId="0" applyNumberFormat="1" applyFont="1" applyBorder="1" applyAlignment="1">
      <alignment horizontal="center" vertical="center" wrapText="1"/>
    </xf>
    <xf numFmtId="43" fontId="24" fillId="0" borderId="0" xfId="0" applyNumberFormat="1" applyFont="1"/>
    <xf numFmtId="164" fontId="8" fillId="5" borderId="82" xfId="9" applyNumberFormat="1" applyFont="1" applyFill="1" applyBorder="1"/>
    <xf numFmtId="164" fontId="22" fillId="5" borderId="1" xfId="9" applyNumberFormat="1" applyFont="1" applyFill="1" applyBorder="1"/>
    <xf numFmtId="0" fontId="18" fillId="0" borderId="0" xfId="0" applyFont="1"/>
    <xf numFmtId="0" fontId="2" fillId="0" borderId="25" xfId="6" applyFill="1" applyBorder="1" applyAlignment="1">
      <alignment vertical="center" wrapText="1"/>
    </xf>
    <xf numFmtId="164" fontId="2" fillId="0" borderId="27" xfId="2" applyFont="1" applyFill="1" applyBorder="1" applyAlignment="1">
      <alignment vertical="center"/>
    </xf>
    <xf numFmtId="0" fontId="25" fillId="0" borderId="68" xfId="6" applyFont="1" applyBorder="1" applyAlignment="1">
      <alignment horizontal="left" vertical="center"/>
    </xf>
    <xf numFmtId="0" fontId="25" fillId="0" borderId="0" xfId="6" applyFont="1" applyBorder="1" applyAlignment="1">
      <alignment horizontal="left" vertical="center"/>
    </xf>
    <xf numFmtId="0" fontId="25" fillId="0" borderId="0" xfId="6" applyFont="1" applyBorder="1" applyAlignment="1">
      <alignment vertical="center" wrapText="1"/>
    </xf>
    <xf numFmtId="164" fontId="25" fillId="0" borderId="48" xfId="2" applyFont="1" applyBorder="1" applyAlignment="1">
      <alignment vertical="center"/>
    </xf>
    <xf numFmtId="4" fontId="4" fillId="0" borderId="39" xfId="6" applyNumberFormat="1" applyFont="1" applyBorder="1" applyAlignment="1">
      <alignment vertical="center"/>
    </xf>
    <xf numFmtId="0" fontId="4" fillId="0" borderId="39" xfId="6" applyFont="1" applyBorder="1" applyAlignment="1">
      <alignment vertical="center" wrapText="1"/>
    </xf>
    <xf numFmtId="164" fontId="2" fillId="0" borderId="50" xfId="2" applyFont="1" applyBorder="1" applyAlignment="1">
      <alignment vertical="center"/>
    </xf>
    <xf numFmtId="0" fontId="3" fillId="0" borderId="25" xfId="4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8" fillId="7" borderId="79" xfId="0" applyFont="1" applyFill="1" applyBorder="1" applyAlignment="1">
      <alignment horizontal="center" vertical="center" wrapText="1"/>
    </xf>
    <xf numFmtId="0" fontId="8" fillId="7" borderId="23" xfId="0" applyFont="1" applyFill="1" applyBorder="1" applyAlignment="1">
      <alignment horizontal="center" vertical="center"/>
    </xf>
    <xf numFmtId="0" fontId="8" fillId="7" borderId="73" xfId="0" applyFont="1" applyFill="1" applyBorder="1" applyAlignment="1">
      <alignment horizontal="center" vertical="center" wrapText="1"/>
    </xf>
    <xf numFmtId="0" fontId="8" fillId="7" borderId="49" xfId="0" applyFont="1" applyFill="1" applyBorder="1" applyAlignment="1">
      <alignment horizontal="center" vertical="center"/>
    </xf>
    <xf numFmtId="4" fontId="29" fillId="0" borderId="80" xfId="0" applyNumberFormat="1" applyFont="1" applyFill="1" applyBorder="1"/>
    <xf numFmtId="164" fontId="25" fillId="0" borderId="24" xfId="9" applyNumberFormat="1" applyFont="1" applyFill="1" applyBorder="1"/>
    <xf numFmtId="164" fontId="25" fillId="0" borderId="81" xfId="9" applyNumberFormat="1" applyFont="1" applyFill="1" applyBorder="1"/>
    <xf numFmtId="164" fontId="25" fillId="0" borderId="80" xfId="9" applyNumberFormat="1" applyFont="1" applyFill="1" applyBorder="1"/>
    <xf numFmtId="164" fontId="25" fillId="0" borderId="51" xfId="9" applyNumberFormat="1" applyFont="1" applyFill="1" applyBorder="1"/>
    <xf numFmtId="164" fontId="3" fillId="0" borderId="81" xfId="9" applyNumberFormat="1" applyFont="1" applyFill="1" applyBorder="1"/>
    <xf numFmtId="0" fontId="2" fillId="0" borderId="83" xfId="6" applyBorder="1" applyAlignment="1">
      <alignment horizontal="center" vertical="center"/>
    </xf>
    <xf numFmtId="0" fontId="2" fillId="0" borderId="84" xfId="0" applyFont="1" applyBorder="1" applyAlignment="1">
      <alignment vertical="center" wrapText="1"/>
    </xf>
    <xf numFmtId="0" fontId="2" fillId="0" borderId="84" xfId="6" applyBorder="1" applyAlignment="1">
      <alignment horizontal="center" vertical="center"/>
    </xf>
    <xf numFmtId="0" fontId="2" fillId="0" borderId="84" xfId="6" applyFill="1" applyBorder="1" applyAlignment="1">
      <alignment vertical="center" wrapText="1"/>
    </xf>
    <xf numFmtId="164" fontId="2" fillId="0" borderId="85" xfId="2" applyFont="1" applyFill="1" applyBorder="1" applyAlignment="1">
      <alignment vertical="center"/>
    </xf>
    <xf numFmtId="0" fontId="4" fillId="5" borderId="78" xfId="6" applyFont="1" applyFill="1" applyBorder="1" applyAlignment="1">
      <alignment horizontal="center" vertical="center"/>
    </xf>
    <xf numFmtId="4" fontId="2" fillId="0" borderId="27" xfId="0" applyNumberFormat="1" applyFont="1" applyBorder="1" applyAlignment="1">
      <alignment vertical="center"/>
    </xf>
    <xf numFmtId="4" fontId="2" fillId="0" borderId="50" xfId="0" applyNumberFormat="1" applyFont="1" applyBorder="1" applyAlignment="1">
      <alignment vertical="center"/>
    </xf>
    <xf numFmtId="0" fontId="0" fillId="3" borderId="0" xfId="0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0" fillId="3" borderId="0" xfId="0" applyFill="1" applyBorder="1"/>
    <xf numFmtId="0" fontId="22" fillId="3" borderId="0" xfId="0" applyFont="1" applyFill="1" applyBorder="1" applyAlignment="1">
      <alignment wrapText="1"/>
    </xf>
    <xf numFmtId="0" fontId="4" fillId="3" borderId="0" xfId="0" applyFont="1" applyFill="1" applyBorder="1" applyAlignment="1">
      <alignment horizontal="right"/>
    </xf>
    <xf numFmtId="166" fontId="4" fillId="3" borderId="29" xfId="0" applyNumberFormat="1" applyFont="1" applyFill="1" applyBorder="1" applyAlignment="1">
      <alignment vertical="center"/>
    </xf>
    <xf numFmtId="166" fontId="35" fillId="8" borderId="61" xfId="0" applyNumberFormat="1" applyFont="1" applyFill="1" applyBorder="1" applyAlignment="1">
      <alignment vertical="top" wrapText="1"/>
    </xf>
    <xf numFmtId="166" fontId="35" fillId="8" borderId="86" xfId="0" applyNumberFormat="1" applyFont="1" applyFill="1" applyBorder="1" applyAlignment="1">
      <alignment vertical="top" wrapText="1"/>
    </xf>
    <xf numFmtId="49" fontId="35" fillId="8" borderId="61" xfId="0" applyNumberFormat="1" applyFont="1" applyFill="1" applyBorder="1" applyAlignment="1">
      <alignment horizontal="center" vertical="top" wrapText="1"/>
    </xf>
    <xf numFmtId="0" fontId="26" fillId="0" borderId="45" xfId="6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168" fontId="2" fillId="0" borderId="0" xfId="4" applyNumberFormat="1" applyAlignment="1">
      <alignment horizontal="center" vertical="center"/>
    </xf>
    <xf numFmtId="168" fontId="7" fillId="0" borderId="0" xfId="0" applyNumberFormat="1" applyFont="1"/>
    <xf numFmtId="0" fontId="3" fillId="0" borderId="25" xfId="0" applyFont="1" applyFill="1" applyBorder="1" applyAlignment="1">
      <alignment horizontal="center" vertical="center" wrapText="1"/>
    </xf>
    <xf numFmtId="0" fontId="8" fillId="7" borderId="51" xfId="0" applyFont="1" applyFill="1" applyBorder="1" applyAlignment="1">
      <alignment horizontal="center" vertical="top"/>
    </xf>
    <xf numFmtId="164" fontId="3" fillId="0" borderId="51" xfId="9" applyNumberFormat="1" applyFont="1" applyFill="1" applyBorder="1"/>
    <xf numFmtId="0" fontId="30" fillId="0" borderId="22" xfId="0" applyFont="1" applyFill="1" applyBorder="1" applyAlignment="1">
      <alignment horizontal="left"/>
    </xf>
    <xf numFmtId="0" fontId="29" fillId="0" borderId="38" xfId="0" applyFont="1" applyFill="1" applyBorder="1" applyAlignment="1">
      <alignment horizontal="left" vertical="center"/>
    </xf>
    <xf numFmtId="0" fontId="29" fillId="0" borderId="27" xfId="0" applyFont="1" applyFill="1" applyBorder="1" applyAlignment="1">
      <alignment horizontal="left" vertical="center"/>
    </xf>
    <xf numFmtId="0" fontId="29" fillId="0" borderId="53" xfId="0" applyFont="1" applyFill="1" applyBorder="1" applyAlignment="1">
      <alignment horizontal="left" vertical="center"/>
    </xf>
    <xf numFmtId="0" fontId="29" fillId="0" borderId="42" xfId="0" applyFont="1" applyFill="1" applyBorder="1" applyAlignment="1">
      <alignment horizontal="left"/>
    </xf>
    <xf numFmtId="0" fontId="29" fillId="0" borderId="50" xfId="0" applyFont="1" applyFill="1" applyBorder="1" applyAlignment="1">
      <alignment horizontal="left"/>
    </xf>
    <xf numFmtId="0" fontId="4" fillId="0" borderId="28" xfId="0" applyFont="1" applyBorder="1" applyAlignment="1">
      <alignment horizontal="left" vertical="top"/>
    </xf>
    <xf numFmtId="0" fontId="4" fillId="0" borderId="29" xfId="0" applyFont="1" applyBorder="1" applyAlignment="1">
      <alignment horizontal="left" vertical="top"/>
    </xf>
    <xf numFmtId="0" fontId="4" fillId="0" borderId="30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32" xfId="0" applyFont="1" applyBorder="1" applyAlignment="1">
      <alignment horizontal="left" vertical="top"/>
    </xf>
    <xf numFmtId="0" fontId="4" fillId="0" borderId="2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41" xfId="0" applyBorder="1" applyAlignment="1">
      <alignment horizontal="center" vertical="center"/>
    </xf>
    <xf numFmtId="49" fontId="9" fillId="2" borderId="43" xfId="0" applyNumberFormat="1" applyFont="1" applyFill="1" applyBorder="1" applyAlignment="1">
      <alignment horizontal="center" vertical="center" wrapText="1"/>
    </xf>
    <xf numFmtId="49" fontId="9" fillId="2" borderId="4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4" fillId="0" borderId="3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39" xfId="0" applyBorder="1" applyAlignment="1">
      <alignment horizontal="center"/>
    </xf>
    <xf numFmtId="0" fontId="15" fillId="0" borderId="0" xfId="0" applyFont="1" applyAlignment="1">
      <alignment horizont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164" fontId="3" fillId="0" borderId="38" xfId="9" applyNumberFormat="1" applyFont="1" applyFill="1" applyBorder="1" applyAlignment="1">
      <alignment horizontal="center" vertical="center"/>
    </xf>
    <xf numFmtId="164" fontId="3" fillId="0" borderId="27" xfId="9" applyNumberFormat="1" applyFont="1" applyFill="1" applyBorder="1" applyAlignment="1">
      <alignment horizontal="center" vertical="center"/>
    </xf>
    <xf numFmtId="164" fontId="25" fillId="0" borderId="46" xfId="9" applyNumberFormat="1" applyFont="1" applyFill="1" applyBorder="1" applyAlignment="1">
      <alignment horizontal="center" vertical="center"/>
    </xf>
    <xf numFmtId="164" fontId="25" fillId="0" borderId="45" xfId="9" applyNumberFormat="1" applyFont="1" applyFill="1" applyBorder="1" applyAlignment="1">
      <alignment horizontal="center" vertical="center"/>
    </xf>
    <xf numFmtId="164" fontId="25" fillId="0" borderId="38" xfId="9" applyNumberFormat="1" applyFont="1" applyFill="1" applyBorder="1" applyAlignment="1">
      <alignment horizontal="center" vertical="center"/>
    </xf>
    <xf numFmtId="164" fontId="25" fillId="0" borderId="27" xfId="9" applyNumberFormat="1" applyFont="1" applyFill="1" applyBorder="1" applyAlignment="1">
      <alignment horizontal="center" vertical="center"/>
    </xf>
    <xf numFmtId="164" fontId="25" fillId="0" borderId="36" xfId="9" applyNumberFormat="1" applyFont="1" applyFill="1" applyBorder="1" applyAlignment="1">
      <alignment horizontal="center" vertical="center"/>
    </xf>
    <xf numFmtId="164" fontId="25" fillId="0" borderId="25" xfId="9" applyNumberFormat="1" applyFont="1" applyFill="1" applyBorder="1" applyAlignment="1">
      <alignment horizontal="center" vertical="center"/>
    </xf>
    <xf numFmtId="4" fontId="29" fillId="0" borderId="52" xfId="0" applyNumberFormat="1" applyFont="1" applyFill="1" applyBorder="1" applyAlignment="1">
      <alignment horizontal="center" vertical="center"/>
    </xf>
    <xf numFmtId="4" fontId="29" fillId="0" borderId="25" xfId="0" applyNumberFormat="1" applyFont="1" applyFill="1" applyBorder="1" applyAlignment="1">
      <alignment horizontal="center" vertical="center"/>
    </xf>
    <xf numFmtId="164" fontId="25" fillId="0" borderId="65" xfId="9" applyNumberFormat="1" applyFont="1" applyFill="1" applyBorder="1" applyAlignment="1">
      <alignment horizontal="center" vertical="center"/>
    </xf>
    <xf numFmtId="164" fontId="25" fillId="0" borderId="26" xfId="9" applyNumberFormat="1" applyFont="1" applyFill="1" applyBorder="1" applyAlignment="1">
      <alignment horizontal="center" vertical="center"/>
    </xf>
    <xf numFmtId="164" fontId="3" fillId="0" borderId="46" xfId="9" applyNumberFormat="1" applyFont="1" applyFill="1" applyBorder="1" applyAlignment="1">
      <alignment horizontal="center" vertical="center"/>
    </xf>
    <xf numFmtId="164" fontId="3" fillId="0" borderId="45" xfId="9" applyNumberFormat="1" applyFont="1" applyFill="1" applyBorder="1" applyAlignment="1">
      <alignment horizontal="center" vertical="center"/>
    </xf>
    <xf numFmtId="0" fontId="19" fillId="0" borderId="92" xfId="0" applyFont="1" applyBorder="1" applyAlignment="1">
      <alignment horizontal="center"/>
    </xf>
    <xf numFmtId="0" fontId="19" fillId="0" borderId="88" xfId="0" applyFont="1" applyBorder="1" applyAlignment="1">
      <alignment horizontal="center"/>
    </xf>
    <xf numFmtId="0" fontId="30" fillId="0" borderId="54" xfId="0" applyFont="1" applyFill="1" applyBorder="1" applyAlignment="1">
      <alignment horizontal="center" vertical="center"/>
    </xf>
    <xf numFmtId="0" fontId="30" fillId="0" borderId="3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0" fillId="0" borderId="0" xfId="6" applyFont="1" applyAlignment="1">
      <alignment horizontal="center"/>
    </xf>
    <xf numFmtId="0" fontId="22" fillId="0" borderId="0" xfId="6" applyFont="1" applyAlignment="1">
      <alignment horizontal="center" vertical="top"/>
    </xf>
    <xf numFmtId="0" fontId="23" fillId="0" borderId="0" xfId="0" applyFont="1" applyAlignment="1">
      <alignment horizontal="center"/>
    </xf>
    <xf numFmtId="0" fontId="8" fillId="0" borderId="39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7" borderId="36" xfId="0" applyFont="1" applyFill="1" applyBorder="1" applyAlignment="1">
      <alignment horizontal="center" vertical="center"/>
    </xf>
    <xf numFmtId="0" fontId="8" fillId="7" borderId="25" xfId="0" applyFont="1" applyFill="1" applyBorder="1" applyAlignment="1">
      <alignment horizontal="center" vertical="center"/>
    </xf>
    <xf numFmtId="0" fontId="8" fillId="7" borderId="8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8" fillId="7" borderId="27" xfId="0" applyFont="1" applyFill="1" applyBorder="1" applyAlignment="1">
      <alignment horizontal="center" vertical="center"/>
    </xf>
    <xf numFmtId="0" fontId="8" fillId="7" borderId="85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7" borderId="46" xfId="0" applyFont="1" applyFill="1" applyBorder="1" applyAlignment="1">
      <alignment horizontal="center" vertical="center" wrapText="1"/>
    </xf>
    <xf numFmtId="0" fontId="8" fillId="7" borderId="36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7" borderId="45" xfId="0" applyFont="1" applyFill="1" applyBorder="1" applyAlignment="1">
      <alignment horizontal="center" vertical="center" wrapText="1"/>
    </xf>
    <xf numFmtId="0" fontId="8" fillId="7" borderId="25" xfId="0" applyFont="1" applyFill="1" applyBorder="1" applyAlignment="1">
      <alignment horizontal="center" vertical="center" wrapText="1"/>
    </xf>
    <xf numFmtId="0" fontId="8" fillId="7" borderId="2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0" xfId="0" applyFont="1" applyAlignment="1">
      <alignment horizontal="left"/>
    </xf>
    <xf numFmtId="0" fontId="8" fillId="7" borderId="37" xfId="0" applyFont="1" applyFill="1" applyBorder="1" applyAlignment="1">
      <alignment horizontal="center" vertical="center" wrapText="1"/>
    </xf>
    <xf numFmtId="0" fontId="8" fillId="7" borderId="26" xfId="0" applyFont="1" applyFill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center" vertical="center"/>
    </xf>
    <xf numFmtId="0" fontId="8" fillId="5" borderId="68" xfId="0" applyFon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center" vertical="center"/>
    </xf>
    <xf numFmtId="0" fontId="8" fillId="7" borderId="31" xfId="0" applyFont="1" applyFill="1" applyBorder="1" applyAlignment="1">
      <alignment horizontal="center" vertical="center"/>
    </xf>
    <xf numFmtId="0" fontId="8" fillId="7" borderId="93" xfId="0" applyFont="1" applyFill="1" applyBorder="1" applyAlignment="1">
      <alignment horizontal="center" vertical="center"/>
    </xf>
    <xf numFmtId="0" fontId="8" fillId="7" borderId="30" xfId="0" applyFont="1" applyFill="1" applyBorder="1" applyAlignment="1">
      <alignment horizontal="center" vertical="center"/>
    </xf>
    <xf numFmtId="0" fontId="8" fillId="7" borderId="32" xfId="0" applyFont="1" applyFill="1" applyBorder="1" applyAlignment="1">
      <alignment horizontal="center" vertical="center"/>
    </xf>
    <xf numFmtId="0" fontId="8" fillId="7" borderId="94" xfId="0" applyFont="1" applyFill="1" applyBorder="1" applyAlignment="1">
      <alignment horizontal="center" vertical="center"/>
    </xf>
    <xf numFmtId="0" fontId="8" fillId="7" borderId="89" xfId="0" applyFont="1" applyFill="1" applyBorder="1" applyAlignment="1">
      <alignment horizontal="center"/>
    </xf>
    <xf numFmtId="0" fontId="8" fillId="7" borderId="90" xfId="0" applyFont="1" applyFill="1" applyBorder="1" applyAlignment="1">
      <alignment horizontal="center"/>
    </xf>
    <xf numFmtId="0" fontId="19" fillId="0" borderId="87" xfId="0" applyFont="1" applyBorder="1" applyAlignment="1">
      <alignment horizontal="center"/>
    </xf>
    <xf numFmtId="0" fontId="19" fillId="0" borderId="91" xfId="0" applyFont="1" applyBorder="1" applyAlignment="1">
      <alignment horizontal="center"/>
    </xf>
    <xf numFmtId="0" fontId="29" fillId="0" borderId="46" xfId="0" applyFont="1" applyFill="1" applyBorder="1" applyAlignment="1">
      <alignment horizontal="center" vertical="center"/>
    </xf>
    <xf numFmtId="0" fontId="29" fillId="0" borderId="45" xfId="0" applyFont="1" applyFill="1" applyBorder="1" applyAlignment="1">
      <alignment horizontal="center" vertical="center"/>
    </xf>
    <xf numFmtId="0" fontId="19" fillId="0" borderId="68" xfId="4" applyFont="1" applyBorder="1" applyAlignment="1">
      <alignment horizontal="left" vertical="center"/>
    </xf>
    <xf numFmtId="0" fontId="19" fillId="0" borderId="0" xfId="4" applyFont="1" applyBorder="1" applyAlignment="1">
      <alignment horizontal="left" vertical="center"/>
    </xf>
    <xf numFmtId="0" fontId="19" fillId="0" borderId="48" xfId="4" applyFont="1" applyBorder="1" applyAlignment="1">
      <alignment horizontal="left" vertical="center"/>
    </xf>
    <xf numFmtId="0" fontId="4" fillId="5" borderId="52" xfId="6" applyFont="1" applyFill="1" applyBorder="1" applyAlignment="1">
      <alignment horizontal="left" vertical="center"/>
    </xf>
    <xf numFmtId="0" fontId="4" fillId="5" borderId="53" xfId="6" applyFont="1" applyFill="1" applyBorder="1" applyAlignment="1">
      <alignment horizontal="left" vertical="center"/>
    </xf>
    <xf numFmtId="0" fontId="4" fillId="5" borderId="25" xfId="6" applyFont="1" applyFill="1" applyBorder="1" applyAlignment="1">
      <alignment horizontal="left" vertical="center"/>
    </xf>
    <xf numFmtId="0" fontId="4" fillId="5" borderId="27" xfId="6" applyFont="1" applyFill="1" applyBorder="1" applyAlignment="1">
      <alignment horizontal="left" vertical="center"/>
    </xf>
    <xf numFmtId="0" fontId="4" fillId="5" borderId="25" xfId="6" applyFont="1" applyFill="1" applyBorder="1" applyAlignment="1">
      <alignment vertical="center"/>
    </xf>
    <xf numFmtId="0" fontId="4" fillId="5" borderId="27" xfId="6" applyFont="1" applyFill="1" applyBorder="1" applyAlignment="1">
      <alignment vertical="center"/>
    </xf>
    <xf numFmtId="0" fontId="19" fillId="0" borderId="67" xfId="4" applyFont="1" applyBorder="1" applyAlignment="1">
      <alignment horizontal="left" vertical="center"/>
    </xf>
    <xf numFmtId="0" fontId="19" fillId="0" borderId="41" xfId="4" applyFont="1" applyBorder="1" applyAlignment="1">
      <alignment horizontal="left" vertical="center"/>
    </xf>
    <xf numFmtId="0" fontId="19" fillId="0" borderId="77" xfId="4" applyFont="1" applyBorder="1" applyAlignment="1">
      <alignment horizontal="left" vertical="center"/>
    </xf>
    <xf numFmtId="0" fontId="4" fillId="0" borderId="42" xfId="6" applyFont="1" applyBorder="1" applyAlignment="1">
      <alignment horizontal="right" vertical="center"/>
    </xf>
    <xf numFmtId="0" fontId="4" fillId="0" borderId="39" xfId="6" applyFont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19" fillId="0" borderId="33" xfId="4" applyFont="1" applyBorder="1" applyAlignment="1">
      <alignment horizontal="left" vertical="center"/>
    </xf>
    <xf numFmtId="0" fontId="19" fillId="0" borderId="34" xfId="4" applyFont="1" applyBorder="1" applyAlignment="1">
      <alignment horizontal="left" vertical="center"/>
    </xf>
    <xf numFmtId="0" fontId="19" fillId="0" borderId="35" xfId="4" applyFont="1" applyBorder="1" applyAlignment="1">
      <alignment horizontal="left" vertical="center"/>
    </xf>
    <xf numFmtId="0" fontId="13" fillId="0" borderId="19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right" vertical="center" wrapText="1"/>
    </xf>
    <xf numFmtId="0" fontId="13" fillId="0" borderId="20" xfId="0" applyFont="1" applyBorder="1" applyAlignment="1">
      <alignment horizontal="right" vertical="center" wrapText="1"/>
    </xf>
    <xf numFmtId="0" fontId="12" fillId="0" borderId="31" xfId="0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12" fillId="0" borderId="1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left" vertical="center"/>
    </xf>
    <xf numFmtId="0" fontId="12" fillId="0" borderId="69" xfId="0" applyFont="1" applyBorder="1" applyAlignment="1">
      <alignment horizontal="left" vertical="center"/>
    </xf>
    <xf numFmtId="0" fontId="12" fillId="0" borderId="22" xfId="0" applyFont="1" applyBorder="1" applyAlignment="1">
      <alignment horizontal="left" vertical="center"/>
    </xf>
    <xf numFmtId="0" fontId="12" fillId="0" borderId="4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12" fillId="0" borderId="27" xfId="0" applyFont="1" applyBorder="1" applyAlignment="1">
      <alignment horizontal="left" vertical="center"/>
    </xf>
    <xf numFmtId="0" fontId="7" fillId="0" borderId="39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2" fillId="0" borderId="68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42" xfId="0" applyFont="1" applyBorder="1" applyAlignment="1">
      <alignment horizontal="left" vertical="center" wrapText="1"/>
    </xf>
    <xf numFmtId="0" fontId="12" fillId="0" borderId="39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62" xfId="0" applyFont="1" applyBorder="1" applyAlignment="1">
      <alignment horizontal="left" vertical="center"/>
    </xf>
    <xf numFmtId="0" fontId="12" fillId="0" borderId="4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33" xfId="0" applyFont="1" applyBorder="1" applyAlignment="1">
      <alignment horizontal="left" vertical="top"/>
    </xf>
    <xf numFmtId="0" fontId="12" fillId="0" borderId="34" xfId="0" applyFont="1" applyBorder="1" applyAlignment="1">
      <alignment horizontal="left" vertical="top"/>
    </xf>
    <xf numFmtId="0" fontId="12" fillId="0" borderId="66" xfId="0" applyFont="1" applyBorder="1" applyAlignment="1">
      <alignment horizontal="left" vertical="top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36" xfId="0" applyFont="1" applyBorder="1" applyAlignment="1">
      <alignment horizontal="left" vertical="center"/>
    </xf>
    <xf numFmtId="0" fontId="12" fillId="0" borderId="37" xfId="0" applyFont="1" applyBorder="1" applyAlignment="1">
      <alignment horizontal="left" vertical="center"/>
    </xf>
    <xf numFmtId="0" fontId="12" fillId="0" borderId="38" xfId="0" applyFont="1" applyBorder="1" applyAlignment="1">
      <alignment horizontal="left" vertical="center"/>
    </xf>
    <xf numFmtId="0" fontId="13" fillId="0" borderId="67" xfId="0" applyFont="1" applyBorder="1" applyAlignment="1">
      <alignment horizontal="left" vertical="center"/>
    </xf>
    <xf numFmtId="0" fontId="13" fillId="0" borderId="41" xfId="0" applyFont="1" applyBorder="1" applyAlignment="1">
      <alignment horizontal="left" vertical="center"/>
    </xf>
    <xf numFmtId="0" fontId="13" fillId="0" borderId="54" xfId="0" applyFont="1" applyBorder="1" applyAlignment="1">
      <alignment horizontal="left" vertical="center"/>
    </xf>
    <xf numFmtId="0" fontId="12" fillId="0" borderId="23" xfId="0" applyFont="1" applyBorder="1" applyAlignment="1">
      <alignment horizontal="center" vertical="center"/>
    </xf>
    <xf numFmtId="0" fontId="12" fillId="0" borderId="75" xfId="0" applyFont="1" applyBorder="1" applyAlignment="1">
      <alignment horizontal="center" vertical="center"/>
    </xf>
    <xf numFmtId="0" fontId="12" fillId="0" borderId="65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4" fillId="3" borderId="24" xfId="0" applyFont="1" applyFill="1" applyBorder="1" applyAlignment="1">
      <alignment horizontal="left" vertical="top"/>
    </xf>
    <xf numFmtId="0" fontId="4" fillId="3" borderId="39" xfId="0" applyFont="1" applyFill="1" applyBorder="1" applyAlignment="1">
      <alignment horizontal="left" vertical="top"/>
    </xf>
    <xf numFmtId="0" fontId="4" fillId="3" borderId="22" xfId="0" applyFont="1" applyFill="1" applyBorder="1" applyAlignment="1">
      <alignment horizontal="left" vertical="top"/>
    </xf>
    <xf numFmtId="0" fontId="4" fillId="3" borderId="62" xfId="0" applyFont="1" applyFill="1" applyBorder="1" applyAlignment="1">
      <alignment horizontal="left" vertical="center"/>
    </xf>
    <xf numFmtId="0" fontId="4" fillId="3" borderId="40" xfId="0" applyFont="1" applyFill="1" applyBorder="1" applyAlignment="1">
      <alignment horizontal="left" vertical="center"/>
    </xf>
    <xf numFmtId="0" fontId="4" fillId="3" borderId="21" xfId="0" applyFont="1" applyFill="1" applyBorder="1" applyAlignment="1">
      <alignment horizontal="left" vertical="center"/>
    </xf>
    <xf numFmtId="0" fontId="4" fillId="3" borderId="42" xfId="0" applyFont="1" applyFill="1" applyBorder="1" applyAlignment="1">
      <alignment horizontal="left" vertical="center"/>
    </xf>
    <xf numFmtId="0" fontId="4" fillId="3" borderId="39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75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4" fillId="3" borderId="5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0" fillId="4" borderId="55" xfId="0" applyFill="1" applyBorder="1" applyAlignment="1">
      <alignment horizontal="center" vertical="top" wrapText="1"/>
    </xf>
    <xf numFmtId="0" fontId="0" fillId="4" borderId="58" xfId="0" applyFill="1" applyBorder="1" applyAlignment="1">
      <alignment horizontal="center" vertical="top" wrapText="1"/>
    </xf>
    <xf numFmtId="0" fontId="0" fillId="4" borderId="56" xfId="0" applyFill="1" applyBorder="1" applyAlignment="1">
      <alignment horizontal="center" vertical="top" wrapText="1"/>
    </xf>
    <xf numFmtId="0" fontId="0" fillId="4" borderId="59" xfId="0" applyFill="1" applyBorder="1" applyAlignment="1">
      <alignment horizontal="center" vertical="top" wrapText="1"/>
    </xf>
    <xf numFmtId="0" fontId="0" fillId="4" borderId="56" xfId="0" applyFill="1" applyBorder="1" applyAlignment="1">
      <alignment vertical="center" wrapText="1"/>
    </xf>
    <xf numFmtId="0" fontId="0" fillId="4" borderId="59" xfId="0" applyFill="1" applyBorder="1" applyAlignment="1">
      <alignment vertical="center" wrapText="1"/>
    </xf>
    <xf numFmtId="0" fontId="0" fillId="3" borderId="58" xfId="0" applyFill="1" applyBorder="1" applyAlignment="1">
      <alignment horizontal="center" vertical="top" wrapText="1"/>
    </xf>
    <xf numFmtId="0" fontId="0" fillId="3" borderId="59" xfId="0" applyFill="1" applyBorder="1" applyAlignment="1">
      <alignment horizontal="center" vertical="top" wrapText="1"/>
    </xf>
    <xf numFmtId="0" fontId="0" fillId="3" borderId="59" xfId="0" applyFill="1" applyBorder="1" applyAlignment="1">
      <alignment vertical="center" wrapText="1"/>
    </xf>
    <xf numFmtId="0" fontId="4" fillId="3" borderId="68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right" wrapText="1"/>
    </xf>
    <xf numFmtId="0" fontId="4" fillId="3" borderId="19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left" vertical="center"/>
    </xf>
    <xf numFmtId="0" fontId="4" fillId="3" borderId="29" xfId="0" applyFont="1" applyFill="1" applyBorder="1" applyAlignment="1">
      <alignment horizontal="left" vertical="center"/>
    </xf>
    <xf numFmtId="0" fontId="4" fillId="3" borderId="30" xfId="0" applyFont="1" applyFill="1" applyBorder="1" applyAlignment="1">
      <alignment horizontal="left" vertical="center"/>
    </xf>
    <xf numFmtId="0" fontId="4" fillId="3" borderId="36" xfId="0" applyFont="1" applyFill="1" applyBorder="1" applyAlignment="1">
      <alignment horizontal="left" vertical="center"/>
    </xf>
    <xf numFmtId="0" fontId="4" fillId="3" borderId="38" xfId="0" applyFont="1" applyFill="1" applyBorder="1" applyAlignment="1">
      <alignment horizontal="left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0" fillId="4" borderId="61" xfId="0" applyFill="1" applyBorder="1" applyAlignment="1">
      <alignment horizontal="center" vertical="top" wrapText="1"/>
    </xf>
    <xf numFmtId="0" fontId="0" fillId="3" borderId="61" xfId="0" applyFill="1" applyBorder="1" applyAlignment="1">
      <alignment horizontal="center" vertical="top" wrapText="1"/>
    </xf>
    <xf numFmtId="0" fontId="0" fillId="3" borderId="56" xfId="0" applyFill="1" applyBorder="1" applyAlignment="1">
      <alignment horizontal="center" vertical="top" wrapText="1"/>
    </xf>
    <xf numFmtId="0" fontId="0" fillId="3" borderId="58" xfId="0" applyFill="1" applyBorder="1" applyAlignment="1">
      <alignment vertical="top" wrapText="1"/>
    </xf>
    <xf numFmtId="0" fontId="0" fillId="3" borderId="61" xfId="0" applyFill="1" applyBorder="1" applyAlignment="1">
      <alignment horizontal="right" vertical="top" wrapText="1"/>
    </xf>
    <xf numFmtId="0" fontId="0" fillId="3" borderId="56" xfId="0" applyFill="1" applyBorder="1" applyAlignment="1">
      <alignment horizontal="right" vertical="top" wrapText="1"/>
    </xf>
    <xf numFmtId="0" fontId="3" fillId="3" borderId="39" xfId="0" applyFont="1" applyFill="1" applyBorder="1" applyAlignment="1">
      <alignment horizontal="center" vertical="center"/>
    </xf>
    <xf numFmtId="0" fontId="3" fillId="3" borderId="68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center" vertical="center"/>
    </xf>
    <xf numFmtId="0" fontId="4" fillId="8" borderId="62" xfId="0" applyFont="1" applyFill="1" applyBorder="1" applyAlignment="1">
      <alignment horizontal="center" vertical="center" wrapText="1"/>
    </xf>
    <xf numFmtId="0" fontId="4" fillId="8" borderId="40" xfId="0" applyFont="1" applyFill="1" applyBorder="1" applyAlignment="1">
      <alignment horizontal="center" vertical="center" wrapText="1"/>
    </xf>
    <xf numFmtId="0" fontId="4" fillId="8" borderId="21" xfId="0" applyFont="1" applyFill="1" applyBorder="1" applyAlignment="1">
      <alignment horizontal="center" vertical="center" wrapText="1"/>
    </xf>
    <xf numFmtId="0" fontId="4" fillId="8" borderId="68" xfId="0" applyFont="1" applyFill="1" applyBorder="1" applyAlignment="1">
      <alignment horizontal="center" vertical="center" wrapText="1"/>
    </xf>
    <xf numFmtId="0" fontId="4" fillId="8" borderId="0" xfId="0" applyFont="1" applyFill="1" applyBorder="1" applyAlignment="1">
      <alignment horizontal="center" vertical="center" wrapText="1"/>
    </xf>
    <xf numFmtId="0" fontId="4" fillId="8" borderId="69" xfId="0" applyFont="1" applyFill="1" applyBorder="1" applyAlignment="1">
      <alignment horizontal="center" vertical="center" wrapText="1"/>
    </xf>
    <xf numFmtId="0" fontId="37" fillId="0" borderId="25" xfId="0" applyFont="1" applyBorder="1" applyAlignment="1">
      <alignment horizontal="left"/>
    </xf>
    <xf numFmtId="10" fontId="37" fillId="8" borderId="25" xfId="0" applyNumberFormat="1" applyFont="1" applyFill="1" applyBorder="1" applyAlignment="1" applyProtection="1">
      <alignment horizontal="center"/>
      <protection locked="0"/>
    </xf>
    <xf numFmtId="0" fontId="37" fillId="0" borderId="26" xfId="0" applyFont="1" applyBorder="1" applyAlignment="1">
      <alignment horizontal="left"/>
    </xf>
    <xf numFmtId="0" fontId="37" fillId="0" borderId="5" xfId="0" applyFont="1" applyBorder="1" applyAlignment="1">
      <alignment horizontal="left"/>
    </xf>
    <xf numFmtId="0" fontId="37" fillId="0" borderId="32" xfId="0" applyFont="1" applyBorder="1" applyAlignment="1">
      <alignment horizontal="left"/>
    </xf>
    <xf numFmtId="167" fontId="4" fillId="8" borderId="65" xfId="3" applyNumberFormat="1" applyFont="1" applyFill="1" applyBorder="1" applyAlignment="1" applyProtection="1">
      <alignment horizontal="left"/>
      <protection locked="0"/>
    </xf>
    <xf numFmtId="167" fontId="4" fillId="8" borderId="41" xfId="3" applyNumberFormat="1" applyFont="1" applyFill="1" applyBorder="1" applyAlignment="1" applyProtection="1">
      <alignment horizontal="left"/>
      <protection locked="0"/>
    </xf>
    <xf numFmtId="167" fontId="4" fillId="8" borderId="54" xfId="3" applyNumberFormat="1" applyFont="1" applyFill="1" applyBorder="1" applyAlignment="1" applyProtection="1">
      <alignment horizontal="left"/>
      <protection locked="0"/>
    </xf>
    <xf numFmtId="0" fontId="37" fillId="0" borderId="25" xfId="0" applyFont="1" applyBorder="1" applyAlignment="1">
      <alignment horizontal="left" wrapText="1"/>
    </xf>
    <xf numFmtId="0" fontId="36" fillId="0" borderId="0" xfId="0" applyFont="1" applyAlignment="1">
      <alignment horizontal="center"/>
    </xf>
    <xf numFmtId="0" fontId="27" fillId="6" borderId="47" xfId="4" applyFont="1" applyFill="1" applyBorder="1" applyAlignment="1">
      <alignment horizontal="center" vertical="center"/>
    </xf>
    <xf numFmtId="0" fontId="39" fillId="0" borderId="26" xfId="0" applyFont="1" applyBorder="1" applyAlignment="1">
      <alignment horizontal="center" vertical="top"/>
    </xf>
    <xf numFmtId="0" fontId="39" fillId="0" borderId="5" xfId="0" applyFont="1" applyBorder="1" applyAlignment="1">
      <alignment horizontal="center" vertical="top"/>
    </xf>
    <xf numFmtId="0" fontId="39" fillId="0" borderId="32" xfId="0" applyFont="1" applyBorder="1" applyAlignment="1">
      <alignment horizontal="center" vertical="top"/>
    </xf>
    <xf numFmtId="0" fontId="40" fillId="0" borderId="25" xfId="0" applyFont="1" applyBorder="1" applyAlignment="1">
      <alignment horizontal="left" vertical="top" wrapText="1"/>
    </xf>
    <xf numFmtId="0" fontId="2" fillId="8" borderId="26" xfId="0" applyFont="1" applyFill="1" applyBorder="1" applyAlignment="1" applyProtection="1">
      <alignment horizontal="left" wrapText="1"/>
      <protection locked="0"/>
    </xf>
    <xf numFmtId="0" fontId="0" fillId="8" borderId="5" xfId="0" applyFill="1" applyBorder="1" applyAlignment="1" applyProtection="1">
      <alignment horizontal="left" wrapText="1"/>
      <protection locked="0"/>
    </xf>
    <xf numFmtId="0" fontId="0" fillId="8" borderId="32" xfId="0" applyFill="1" applyBorder="1" applyAlignment="1" applyProtection="1">
      <alignment horizontal="left" wrapText="1"/>
      <protection locked="0"/>
    </xf>
    <xf numFmtId="0" fontId="0" fillId="0" borderId="25" xfId="0" applyBorder="1" applyAlignment="1">
      <alignment horizontal="left"/>
    </xf>
  </cellXfs>
  <cellStyles count="11">
    <cellStyle name="Moeda" xfId="3" builtinId="4"/>
    <cellStyle name="Normal" xfId="0" builtinId="0"/>
    <cellStyle name="Normal 2 2" xfId="6"/>
    <cellStyle name="Normal 3" xfId="4"/>
    <cellStyle name="Porcentagem" xfId="1" builtinId="5"/>
    <cellStyle name="Porcentagem 2" xfId="7"/>
    <cellStyle name="Separador de milhares" xfId="2" builtinId="3"/>
    <cellStyle name="Separador de milhares 2" xfId="8"/>
    <cellStyle name="Separador de milhares 4" xfId="9"/>
    <cellStyle name="Vírgula 3" xfId="10"/>
    <cellStyle name="Vírgula 4" xfId="5"/>
  </cellStyles>
  <dxfs count="26"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6.jpeg"/><Relationship Id="rId1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0</xdr:row>
      <xdr:rowOff>66675</xdr:rowOff>
    </xdr:from>
    <xdr:to>
      <xdr:col>4</xdr:col>
      <xdr:colOff>276225</xdr:colOff>
      <xdr:row>0</xdr:row>
      <xdr:rowOff>704850</xdr:rowOff>
    </xdr:to>
    <xdr:sp macro="" textlink="">
      <xdr:nvSpPr>
        <xdr:cNvPr id="4" name="Text Box 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447800" y="66675"/>
          <a:ext cx="37147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100" b="0" i="0" u="none" strike="noStrike" baseline="0">
              <a:solidFill>
                <a:srgbClr val="FF0000"/>
              </a:solidFill>
              <a:latin typeface="Arial"/>
              <a:cs typeface="Arial"/>
            </a:rPr>
            <a:t>LOGOMARCA E TIMBRE DO CONVENENTE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76200</xdr:rowOff>
    </xdr:from>
    <xdr:to>
      <xdr:col>1</xdr:col>
      <xdr:colOff>1200150</xdr:colOff>
      <xdr:row>6</xdr:row>
      <xdr:rowOff>101831</xdr:rowOff>
    </xdr:to>
    <xdr:pic>
      <xdr:nvPicPr>
        <xdr:cNvPr id="10244" name="Picture 4">
          <a:extLst>
            <a:ext uri="{FF2B5EF4-FFF2-40B4-BE49-F238E27FC236}">
              <a16:creationId xmlns="" xmlns:a16="http://schemas.microsoft.com/office/drawing/2014/main" id="{00000000-0008-0000-0100-000004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76200"/>
          <a:ext cx="1200150" cy="11019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0</xdr:colOff>
      <xdr:row>0</xdr:row>
      <xdr:rowOff>114299</xdr:rowOff>
    </xdr:from>
    <xdr:to>
      <xdr:col>12</xdr:col>
      <xdr:colOff>0</xdr:colOff>
      <xdr:row>5</xdr:row>
      <xdr:rowOff>142874</xdr:rowOff>
    </xdr:to>
    <xdr:pic>
      <xdr:nvPicPr>
        <xdr:cNvPr id="10245" name="Picture 5">
          <a:extLst>
            <a:ext uri="{FF2B5EF4-FFF2-40B4-BE49-F238E27FC236}">
              <a16:creationId xmlns="" xmlns:a16="http://schemas.microsoft.com/office/drawing/2014/main" id="{00000000-0008-0000-0100-000005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539537" y="114299"/>
          <a:ext cx="1414463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1038224</xdr:colOff>
      <xdr:row>0</xdr:row>
      <xdr:rowOff>76199</xdr:rowOff>
    </xdr:from>
    <xdr:to>
      <xdr:col>8</xdr:col>
      <xdr:colOff>38100</xdr:colOff>
      <xdr:row>6</xdr:row>
      <xdr:rowOff>76199</xdr:rowOff>
    </xdr:to>
    <xdr:pic>
      <xdr:nvPicPr>
        <xdr:cNvPr id="10246" name="Picture 6">
          <a:extLst>
            <a:ext uri="{FF2B5EF4-FFF2-40B4-BE49-F238E27FC236}">
              <a16:creationId xmlns="" xmlns:a16="http://schemas.microsoft.com/office/drawing/2014/main" id="{00000000-0008-0000-0100-000006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299" y="76199"/>
          <a:ext cx="2609851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292257</xdr:colOff>
      <xdr:row>0</xdr:row>
      <xdr:rowOff>133350</xdr:rowOff>
    </xdr:from>
    <xdr:to>
      <xdr:col>11</xdr:col>
      <xdr:colOff>523875</xdr:colOff>
      <xdr:row>6</xdr:row>
      <xdr:rowOff>38101</xdr:rowOff>
    </xdr:to>
    <xdr:pic>
      <xdr:nvPicPr>
        <xdr:cNvPr id="5" name="Picture 5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369332" y="133350"/>
          <a:ext cx="1136493" cy="9810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0</xdr:row>
      <xdr:rowOff>95251</xdr:rowOff>
    </xdr:from>
    <xdr:to>
      <xdr:col>1</xdr:col>
      <xdr:colOff>1286251</xdr:colOff>
      <xdr:row>6</xdr:row>
      <xdr:rowOff>66676</xdr:rowOff>
    </xdr:to>
    <xdr:pic>
      <xdr:nvPicPr>
        <xdr:cNvPr id="11265" name="Picture 1">
          <a:extLst>
            <a:ext uri="{FF2B5EF4-FFF2-40B4-BE49-F238E27FC236}">
              <a16:creationId xmlns="" xmlns:a16="http://schemas.microsoft.com/office/drawing/2014/main" id="{00000000-0008-0000-0200-000001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4" y="95251"/>
          <a:ext cx="1219577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2933700</xdr:colOff>
      <xdr:row>1</xdr:row>
      <xdr:rowOff>19049</xdr:rowOff>
    </xdr:from>
    <xdr:to>
      <xdr:col>4</xdr:col>
      <xdr:colOff>412594</xdr:colOff>
      <xdr:row>5</xdr:row>
      <xdr:rowOff>95250</xdr:rowOff>
    </xdr:to>
    <xdr:pic>
      <xdr:nvPicPr>
        <xdr:cNvPr id="5" name="Picture 5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477000" y="209549"/>
          <a:ext cx="1222219" cy="9144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1943100</xdr:colOff>
      <xdr:row>0</xdr:row>
      <xdr:rowOff>47625</xdr:rowOff>
    </xdr:from>
    <xdr:to>
      <xdr:col>3</xdr:col>
      <xdr:colOff>2228850</xdr:colOff>
      <xdr:row>5</xdr:row>
      <xdr:rowOff>47625</xdr:rowOff>
    </xdr:to>
    <xdr:pic>
      <xdr:nvPicPr>
        <xdr:cNvPr id="6" name="Picture 6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305050" y="47625"/>
          <a:ext cx="34671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0</xdr:row>
      <xdr:rowOff>76200</xdr:rowOff>
    </xdr:from>
    <xdr:to>
      <xdr:col>2</xdr:col>
      <xdr:colOff>866775</xdr:colOff>
      <xdr:row>1</xdr:row>
      <xdr:rowOff>375608</xdr:rowOff>
    </xdr:to>
    <xdr:pic>
      <xdr:nvPicPr>
        <xdr:cNvPr id="9220" name="Picture 4">
          <a:extLst>
            <a:ext uri="{FF2B5EF4-FFF2-40B4-BE49-F238E27FC236}">
              <a16:creationId xmlns="" xmlns:a16="http://schemas.microsoft.com/office/drawing/2014/main" id="{00000000-0008-0000-0300-000004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9150" y="76200"/>
          <a:ext cx="1123950" cy="10709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552450</xdr:colOff>
      <xdr:row>0</xdr:row>
      <xdr:rowOff>142874</xdr:rowOff>
    </xdr:from>
    <xdr:to>
      <xdr:col>6</xdr:col>
      <xdr:colOff>742950</xdr:colOff>
      <xdr:row>1</xdr:row>
      <xdr:rowOff>327860</xdr:rowOff>
    </xdr:to>
    <xdr:pic>
      <xdr:nvPicPr>
        <xdr:cNvPr id="9221" name="Picture 5">
          <a:extLst>
            <a:ext uri="{FF2B5EF4-FFF2-40B4-BE49-F238E27FC236}">
              <a16:creationId xmlns="" xmlns:a16="http://schemas.microsoft.com/office/drawing/2014/main" id="{00000000-0008-0000-0300-000005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10500" y="142874"/>
          <a:ext cx="1009650" cy="956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1447800</xdr:colOff>
      <xdr:row>0</xdr:row>
      <xdr:rowOff>57150</xdr:rowOff>
    </xdr:from>
    <xdr:to>
      <xdr:col>4</xdr:col>
      <xdr:colOff>638175</xdr:colOff>
      <xdr:row>1</xdr:row>
      <xdr:rowOff>314325</xdr:rowOff>
    </xdr:to>
    <xdr:pic>
      <xdr:nvPicPr>
        <xdr:cNvPr id="9222" name="Picture 6">
          <a:extLst>
            <a:ext uri="{FF2B5EF4-FFF2-40B4-BE49-F238E27FC236}">
              <a16:creationId xmlns="" xmlns:a16="http://schemas.microsoft.com/office/drawing/2014/main" id="{00000000-0008-0000-0300-000006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524125" y="57150"/>
          <a:ext cx="30003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0</xdr:row>
      <xdr:rowOff>76200</xdr:rowOff>
    </xdr:from>
    <xdr:to>
      <xdr:col>2</xdr:col>
      <xdr:colOff>133349</xdr:colOff>
      <xdr:row>0</xdr:row>
      <xdr:rowOff>1138058</xdr:rowOff>
    </xdr:to>
    <xdr:pic>
      <xdr:nvPicPr>
        <xdr:cNvPr id="2" name="Picture 4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4" y="76200"/>
          <a:ext cx="1114425" cy="10618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590549</xdr:colOff>
      <xdr:row>0</xdr:row>
      <xdr:rowOff>133349</xdr:rowOff>
    </xdr:from>
    <xdr:to>
      <xdr:col>8</xdr:col>
      <xdr:colOff>180975</xdr:colOff>
      <xdr:row>0</xdr:row>
      <xdr:rowOff>1076324</xdr:rowOff>
    </xdr:to>
    <xdr:pic>
      <xdr:nvPicPr>
        <xdr:cNvPr id="3" name="Picture 5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91424" y="133349"/>
          <a:ext cx="809626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1019175</xdr:colOff>
      <xdr:row>0</xdr:row>
      <xdr:rowOff>66675</xdr:rowOff>
    </xdr:from>
    <xdr:to>
      <xdr:col>5</xdr:col>
      <xdr:colOff>552450</xdr:colOff>
      <xdr:row>0</xdr:row>
      <xdr:rowOff>1095375</xdr:rowOff>
    </xdr:to>
    <xdr:pic>
      <xdr:nvPicPr>
        <xdr:cNvPr id="4" name="Picture 6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238375" y="66675"/>
          <a:ext cx="44386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152399</xdr:colOff>
      <xdr:row>31</xdr:row>
      <xdr:rowOff>90927</xdr:rowOff>
    </xdr:from>
    <xdr:to>
      <xdr:col>7</xdr:col>
      <xdr:colOff>352424</xdr:colOff>
      <xdr:row>31</xdr:row>
      <xdr:rowOff>1781175</xdr:rowOff>
    </xdr:to>
    <xdr:pic>
      <xdr:nvPicPr>
        <xdr:cNvPr id="2" name="Imagem 4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4" y="7472802"/>
          <a:ext cx="6438900" cy="1690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238125</xdr:colOff>
      <xdr:row>0</xdr:row>
      <xdr:rowOff>47625</xdr:rowOff>
    </xdr:from>
    <xdr:to>
      <xdr:col>1</xdr:col>
      <xdr:colOff>1247775</xdr:colOff>
      <xdr:row>1</xdr:row>
      <xdr:rowOff>514350</xdr:rowOff>
    </xdr:to>
    <xdr:pic>
      <xdr:nvPicPr>
        <xdr:cNvPr id="4" name="Picture 4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50" y="47625"/>
          <a:ext cx="100965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561975</xdr:colOff>
      <xdr:row>0</xdr:row>
      <xdr:rowOff>114300</xdr:rowOff>
    </xdr:from>
    <xdr:to>
      <xdr:col>7</xdr:col>
      <xdr:colOff>342900</xdr:colOff>
      <xdr:row>1</xdr:row>
      <xdr:rowOff>476250</xdr:rowOff>
    </xdr:to>
    <xdr:pic>
      <xdr:nvPicPr>
        <xdr:cNvPr id="5" name="Picture 5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762625" y="114300"/>
          <a:ext cx="9048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1943100</xdr:colOff>
      <xdr:row>0</xdr:row>
      <xdr:rowOff>28575</xdr:rowOff>
    </xdr:from>
    <xdr:to>
      <xdr:col>4</xdr:col>
      <xdr:colOff>457200</xdr:colOff>
      <xdr:row>1</xdr:row>
      <xdr:rowOff>561975</xdr:rowOff>
    </xdr:to>
    <xdr:pic>
      <xdr:nvPicPr>
        <xdr:cNvPr id="6" name="Picture 6">
          <a:extLst>
            <a:ext uri="{FF2B5EF4-FFF2-40B4-BE49-F238E27FC236}">
              <a16:creationId xmlns=""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028825" y="28575"/>
          <a:ext cx="30003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cape%20R$%20250.000%20SEINFRA/pendencia%202022/Planilha%20Or&#231;ament&#225;ria%20R$%20250.000%20Atualizada%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ientações Gerais"/>
      <sheetName val="Capa do Projeto"/>
      <sheetName val="BDI"/>
      <sheetName val="Nota de Serviço"/>
      <sheetName val="Memória de Cálculo"/>
      <sheetName val="Planilha Orçamentária"/>
      <sheetName val="Cronograma F.F (Projeto)"/>
      <sheetName val="Planilha2"/>
      <sheetName val="Cotações"/>
      <sheetName val="Infor. Fornecedores"/>
      <sheetName val="Localização - (Pavimentação)"/>
      <sheetName val="Localização - (Saneamento)"/>
      <sheetName val="Lista"/>
    </sheetNames>
    <sheetDataSet>
      <sheetData sheetId="0"/>
      <sheetData sheetId="1"/>
      <sheetData sheetId="2"/>
      <sheetData sheetId="3">
        <row r="11">
          <cell r="A11" t="str">
            <v xml:space="preserve">ÁREA TOTAL DE IMPRIMAÇÃO: </v>
          </cell>
        </row>
      </sheetData>
      <sheetData sheetId="4"/>
      <sheetData sheetId="5">
        <row r="17">
          <cell r="B17">
            <v>1</v>
          </cell>
          <cell r="D17" t="str">
            <v>Serviços Preliminares / Canterio de obras</v>
          </cell>
        </row>
        <row r="20">
          <cell r="D20" t="str">
            <v>Transporte de máquinas e equipamentos</v>
          </cell>
        </row>
        <row r="27">
          <cell r="D27" t="str">
            <v>Preparo do terreno-Limpeza e Preparo do local</v>
          </cell>
        </row>
        <row r="30">
          <cell r="D30" t="str">
            <v>Recapeamento Asfáltico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showGridLines="0" showZeros="0" zoomScaleSheetLayoutView="100" workbookViewId="0">
      <selection activeCell="K10" sqref="K10"/>
    </sheetView>
  </sheetViews>
  <sheetFormatPr defaultRowHeight="12.75"/>
  <cols>
    <col min="1" max="1" width="5.42578125" bestFit="1" customWidth="1"/>
    <col min="2" max="2" width="10.7109375" bestFit="1" customWidth="1"/>
    <col min="3" max="3" width="48" customWidth="1"/>
    <col min="5" max="8" width="12.28515625" customWidth="1"/>
  </cols>
  <sheetData>
    <row r="1" spans="1:9" ht="60.75" customHeight="1">
      <c r="A1" s="293"/>
      <c r="B1" s="293"/>
      <c r="C1" s="292"/>
      <c r="D1" s="292"/>
      <c r="E1" s="292"/>
      <c r="F1" s="292"/>
      <c r="G1" s="292"/>
      <c r="H1" s="292"/>
    </row>
    <row r="2" spans="1:9" ht="15">
      <c r="A2" s="304"/>
      <c r="B2" s="304"/>
      <c r="C2" s="304"/>
      <c r="D2" s="304"/>
      <c r="E2" s="304"/>
      <c r="F2" s="304"/>
      <c r="G2" s="304"/>
      <c r="H2" s="304"/>
    </row>
    <row r="3" spans="1:9" ht="3.75" customHeight="1" thickBot="1">
      <c r="A3" s="303"/>
      <c r="B3" s="303"/>
      <c r="C3" s="303"/>
      <c r="D3" s="303"/>
      <c r="E3" s="303"/>
      <c r="F3" s="303"/>
      <c r="G3" s="303"/>
      <c r="H3" s="303"/>
    </row>
    <row r="4" spans="1:9" ht="20.100000000000001" customHeight="1" thickBot="1">
      <c r="A4" s="280" t="s">
        <v>4</v>
      </c>
      <c r="B4" s="281"/>
      <c r="C4" s="281"/>
      <c r="D4" s="281"/>
      <c r="E4" s="281"/>
      <c r="F4" s="281"/>
      <c r="G4" s="281"/>
      <c r="H4" s="282"/>
    </row>
    <row r="5" spans="1:9" ht="3.75" customHeight="1" thickBot="1">
      <c r="A5" s="11"/>
      <c r="B5" s="11"/>
      <c r="C5" s="11"/>
      <c r="D5" s="11"/>
      <c r="E5" s="11"/>
      <c r="F5" s="11"/>
      <c r="G5" s="11"/>
      <c r="H5" s="11"/>
    </row>
    <row r="6" spans="1:9" ht="20.100000000000001" customHeight="1">
      <c r="A6" s="271" t="s">
        <v>76</v>
      </c>
      <c r="B6" s="272"/>
      <c r="C6" s="272"/>
      <c r="D6" s="272"/>
      <c r="E6" s="273"/>
      <c r="F6" s="283" t="s">
        <v>21</v>
      </c>
      <c r="G6" s="284"/>
      <c r="H6" s="285"/>
    </row>
    <row r="7" spans="1:9" ht="20.100000000000001" customHeight="1">
      <c r="A7" s="274" t="s">
        <v>46</v>
      </c>
      <c r="B7" s="275"/>
      <c r="C7" s="275"/>
      <c r="D7" s="275"/>
      <c r="E7" s="276"/>
      <c r="F7" s="309" t="s">
        <v>22</v>
      </c>
      <c r="G7" s="310"/>
      <c r="H7" s="311"/>
    </row>
    <row r="8" spans="1:9" ht="20.100000000000001" customHeight="1">
      <c r="A8" s="294" t="s">
        <v>17</v>
      </c>
      <c r="B8" s="295"/>
      <c r="C8" s="295"/>
      <c r="D8" s="296"/>
      <c r="E8" s="277" t="s">
        <v>12</v>
      </c>
      <c r="F8" s="278"/>
      <c r="G8" s="278"/>
      <c r="H8" s="279"/>
    </row>
    <row r="9" spans="1:9" ht="20.100000000000001" customHeight="1">
      <c r="A9" s="294" t="s">
        <v>18</v>
      </c>
      <c r="B9" s="295"/>
      <c r="C9" s="295"/>
      <c r="D9" s="296"/>
      <c r="E9" s="307" t="s">
        <v>8</v>
      </c>
      <c r="F9" s="305" t="s">
        <v>6</v>
      </c>
      <c r="G9" s="10" t="s">
        <v>20</v>
      </c>
      <c r="H9" s="7" t="s">
        <v>7</v>
      </c>
    </row>
    <row r="10" spans="1:9" ht="20.100000000000001" customHeight="1" thickBot="1">
      <c r="A10" s="297" t="s">
        <v>19</v>
      </c>
      <c r="B10" s="298"/>
      <c r="C10" s="298"/>
      <c r="D10" s="299"/>
      <c r="E10" s="308"/>
      <c r="F10" s="306"/>
      <c r="G10" s="12" t="s">
        <v>9</v>
      </c>
      <c r="H10" s="66">
        <v>0.33479999999999999</v>
      </c>
    </row>
    <row r="11" spans="1:9" ht="3.75" customHeight="1" thickBot="1">
      <c r="A11" s="302"/>
      <c r="B11" s="302"/>
      <c r="C11" s="302"/>
      <c r="D11" s="302"/>
      <c r="E11" s="302"/>
      <c r="F11" s="302"/>
      <c r="G11" s="302"/>
      <c r="H11" s="302"/>
    </row>
    <row r="12" spans="1:9" ht="39" thickBot="1">
      <c r="A12" s="2" t="s">
        <v>0</v>
      </c>
      <c r="B12" s="3" t="s">
        <v>5</v>
      </c>
      <c r="C12" s="3" t="s">
        <v>1</v>
      </c>
      <c r="D12" s="3" t="s">
        <v>3</v>
      </c>
      <c r="E12" s="3" t="s">
        <v>2</v>
      </c>
      <c r="F12" s="4" t="s">
        <v>15</v>
      </c>
      <c r="G12" s="4" t="s">
        <v>16</v>
      </c>
      <c r="H12" s="5" t="s">
        <v>10</v>
      </c>
    </row>
    <row r="13" spans="1:9" s="67" customFormat="1" ht="18" customHeight="1">
      <c r="A13" s="27">
        <v>1</v>
      </c>
      <c r="B13" s="28" t="s">
        <v>27</v>
      </c>
      <c r="C13" s="29" t="s">
        <v>28</v>
      </c>
      <c r="D13" s="30"/>
      <c r="E13" s="31"/>
      <c r="F13" s="31"/>
      <c r="G13" s="31"/>
      <c r="H13" s="32"/>
    </row>
    <row r="14" spans="1:9" ht="18" customHeight="1">
      <c r="A14" s="33" t="s">
        <v>26</v>
      </c>
      <c r="B14" s="34" t="s">
        <v>23</v>
      </c>
      <c r="C14" s="35" t="s">
        <v>24</v>
      </c>
      <c r="D14" s="36" t="s">
        <v>25</v>
      </c>
      <c r="E14" s="37">
        <v>10</v>
      </c>
      <c r="F14" s="37">
        <v>233.32</v>
      </c>
      <c r="G14" s="37">
        <f>ROUND(F14+(F14*$H$10),2)</f>
        <v>311.44</v>
      </c>
      <c r="H14" s="38">
        <f>ROUND((E14*G14),2)</f>
        <v>3114.4</v>
      </c>
    </row>
    <row r="15" spans="1:9" ht="22.5">
      <c r="A15" s="33" t="s">
        <v>29</v>
      </c>
      <c r="B15" s="34" t="s">
        <v>30</v>
      </c>
      <c r="C15" s="35" t="s">
        <v>31</v>
      </c>
      <c r="D15" s="36" t="s">
        <v>32</v>
      </c>
      <c r="E15" s="37">
        <v>1</v>
      </c>
      <c r="F15" s="37">
        <v>629.55999999999995</v>
      </c>
      <c r="G15" s="37">
        <f t="shared" ref="G15:G32" si="0">ROUND(F15+(F15*$H$10),2)</f>
        <v>840.34</v>
      </c>
      <c r="H15" s="38">
        <f t="shared" ref="H15:H32" si="1">ROUND((E15*G15),2)</f>
        <v>840.34</v>
      </c>
      <c r="I15" s="46"/>
    </row>
    <row r="16" spans="1:9" ht="18" customHeight="1">
      <c r="A16" s="33"/>
      <c r="B16" s="34"/>
      <c r="C16" s="35"/>
      <c r="D16" s="36"/>
      <c r="E16" s="37"/>
      <c r="F16" s="37"/>
      <c r="G16" s="37">
        <f t="shared" si="0"/>
        <v>0</v>
      </c>
      <c r="H16" s="38">
        <f t="shared" si="1"/>
        <v>0</v>
      </c>
    </row>
    <row r="17" spans="1:9" ht="18" customHeight="1">
      <c r="A17" s="39">
        <v>2</v>
      </c>
      <c r="B17" s="40" t="s">
        <v>33</v>
      </c>
      <c r="C17" s="41" t="s">
        <v>34</v>
      </c>
      <c r="D17" s="36"/>
      <c r="E17" s="37"/>
      <c r="F17" s="37"/>
      <c r="G17" s="37">
        <f t="shared" si="0"/>
        <v>0</v>
      </c>
      <c r="H17" s="38">
        <f t="shared" si="1"/>
        <v>0</v>
      </c>
    </row>
    <row r="18" spans="1:9">
      <c r="A18" s="33" t="s">
        <v>35</v>
      </c>
      <c r="B18" s="34" t="s">
        <v>44</v>
      </c>
      <c r="C18" s="35" t="s">
        <v>45</v>
      </c>
      <c r="D18" s="36" t="s">
        <v>25</v>
      </c>
      <c r="E18" s="37">
        <v>1000</v>
      </c>
      <c r="F18" s="37">
        <v>1.0900000000000001</v>
      </c>
      <c r="G18" s="37">
        <f t="shared" si="0"/>
        <v>1.45</v>
      </c>
      <c r="H18" s="38">
        <f t="shared" si="1"/>
        <v>1450</v>
      </c>
    </row>
    <row r="19" spans="1:9" s="67" customFormat="1" ht="56.25">
      <c r="A19" s="33" t="s">
        <v>36</v>
      </c>
      <c r="B19" s="42" t="s">
        <v>47</v>
      </c>
      <c r="C19" s="35" t="s">
        <v>78</v>
      </c>
      <c r="D19" s="36" t="s">
        <v>48</v>
      </c>
      <c r="E19" s="37">
        <v>150</v>
      </c>
      <c r="F19" s="37">
        <v>9.1199999999999992</v>
      </c>
      <c r="G19" s="37">
        <f>ROUND(F19+(F19*$H$10),2)</f>
        <v>12.17</v>
      </c>
      <c r="H19" s="38">
        <f t="shared" si="1"/>
        <v>1825.5</v>
      </c>
    </row>
    <row r="20" spans="1:9" ht="22.5">
      <c r="A20" s="33" t="s">
        <v>37</v>
      </c>
      <c r="B20" s="42" t="s">
        <v>50</v>
      </c>
      <c r="C20" s="35" t="s">
        <v>49</v>
      </c>
      <c r="D20" s="42" t="s">
        <v>51</v>
      </c>
      <c r="E20" s="37">
        <v>1500</v>
      </c>
      <c r="F20" s="37">
        <v>0.75</v>
      </c>
      <c r="G20" s="37">
        <f t="shared" si="0"/>
        <v>1</v>
      </c>
      <c r="H20" s="38">
        <f t="shared" si="1"/>
        <v>1500</v>
      </c>
    </row>
    <row r="21" spans="1:9" ht="18" customHeight="1">
      <c r="A21" s="33" t="s">
        <v>38</v>
      </c>
      <c r="B21" s="42" t="s">
        <v>52</v>
      </c>
      <c r="C21" s="35" t="s">
        <v>53</v>
      </c>
      <c r="D21" s="36" t="s">
        <v>51</v>
      </c>
      <c r="E21" s="37">
        <v>698.4</v>
      </c>
      <c r="F21" s="37">
        <v>0.71</v>
      </c>
      <c r="G21" s="37">
        <f t="shared" si="0"/>
        <v>0.95</v>
      </c>
      <c r="H21" s="38">
        <f t="shared" si="1"/>
        <v>663.48</v>
      </c>
    </row>
    <row r="22" spans="1:9" ht="22.5">
      <c r="A22" s="33" t="s">
        <v>39</v>
      </c>
      <c r="B22" s="42" t="s">
        <v>54</v>
      </c>
      <c r="C22" s="35" t="s">
        <v>77</v>
      </c>
      <c r="D22" s="42" t="s">
        <v>55</v>
      </c>
      <c r="E22" s="37">
        <v>2380</v>
      </c>
      <c r="F22" s="37">
        <v>0.31</v>
      </c>
      <c r="G22" s="37">
        <f t="shared" si="0"/>
        <v>0.41</v>
      </c>
      <c r="H22" s="38">
        <f t="shared" si="1"/>
        <v>975.8</v>
      </c>
    </row>
    <row r="23" spans="1:9" ht="33.75">
      <c r="A23" s="33" t="s">
        <v>40</v>
      </c>
      <c r="B23" s="42" t="s">
        <v>57</v>
      </c>
      <c r="C23" s="35" t="s">
        <v>58</v>
      </c>
      <c r="D23" s="42" t="s">
        <v>25</v>
      </c>
      <c r="E23" s="37">
        <v>1000</v>
      </c>
      <c r="F23" s="37">
        <v>2.72</v>
      </c>
      <c r="G23" s="37">
        <f t="shared" si="0"/>
        <v>3.63</v>
      </c>
      <c r="H23" s="38">
        <f t="shared" si="1"/>
        <v>3630</v>
      </c>
    </row>
    <row r="24" spans="1:9" ht="33.75">
      <c r="A24" s="33" t="s">
        <v>41</v>
      </c>
      <c r="B24" s="42" t="s">
        <v>56</v>
      </c>
      <c r="C24" s="35" t="s">
        <v>59</v>
      </c>
      <c r="D24" s="36" t="s">
        <v>25</v>
      </c>
      <c r="E24" s="37">
        <v>1000</v>
      </c>
      <c r="F24" s="37">
        <v>0.64</v>
      </c>
      <c r="G24" s="37">
        <f>ROUND(F24+(F24*$H$10),2)</f>
        <v>0.85</v>
      </c>
      <c r="H24" s="38">
        <f t="shared" si="1"/>
        <v>850</v>
      </c>
    </row>
    <row r="25" spans="1:9" ht="45">
      <c r="A25" s="33" t="s">
        <v>42</v>
      </c>
      <c r="B25" s="42" t="s">
        <v>60</v>
      </c>
      <c r="C25" s="35" t="s">
        <v>61</v>
      </c>
      <c r="D25" s="42" t="s">
        <v>48</v>
      </c>
      <c r="E25" s="37">
        <v>30</v>
      </c>
      <c r="F25" s="37">
        <v>337.93</v>
      </c>
      <c r="G25" s="37">
        <f t="shared" si="0"/>
        <v>451.07</v>
      </c>
      <c r="H25" s="38">
        <f t="shared" si="1"/>
        <v>13532.1</v>
      </c>
      <c r="I25" s="46"/>
    </row>
    <row r="26" spans="1:9" ht="22.5">
      <c r="A26" s="33" t="s">
        <v>43</v>
      </c>
      <c r="B26" s="42" t="s">
        <v>62</v>
      </c>
      <c r="C26" s="35" t="s">
        <v>63</v>
      </c>
      <c r="D26" s="42" t="s">
        <v>51</v>
      </c>
      <c r="E26" s="37">
        <v>300</v>
      </c>
      <c r="F26" s="37">
        <v>0.8</v>
      </c>
      <c r="G26" s="37">
        <f t="shared" si="0"/>
        <v>1.07</v>
      </c>
      <c r="H26" s="38">
        <f t="shared" si="1"/>
        <v>321</v>
      </c>
      <c r="I26" s="46"/>
    </row>
    <row r="27" spans="1:9" ht="18" customHeight="1">
      <c r="A27" s="33"/>
      <c r="B27" s="34"/>
      <c r="C27" s="35"/>
      <c r="D27" s="36"/>
      <c r="E27" s="37"/>
      <c r="F27" s="37"/>
      <c r="G27" s="37">
        <f t="shared" si="0"/>
        <v>0</v>
      </c>
      <c r="H27" s="38">
        <f t="shared" si="1"/>
        <v>0</v>
      </c>
    </row>
    <row r="28" spans="1:9" ht="18" customHeight="1">
      <c r="A28" s="39">
        <v>3</v>
      </c>
      <c r="B28" s="40" t="s">
        <v>64</v>
      </c>
      <c r="C28" s="41" t="s">
        <v>65</v>
      </c>
      <c r="D28" s="36"/>
      <c r="E28" s="37"/>
      <c r="F28" s="37"/>
      <c r="G28" s="37">
        <f t="shared" si="0"/>
        <v>0</v>
      </c>
      <c r="H28" s="38">
        <f t="shared" si="1"/>
        <v>0</v>
      </c>
    </row>
    <row r="29" spans="1:9" ht="18" customHeight="1">
      <c r="A29" s="33" t="s">
        <v>66</v>
      </c>
      <c r="B29" s="42" t="s">
        <v>68</v>
      </c>
      <c r="C29" s="35" t="s">
        <v>67</v>
      </c>
      <c r="D29" s="36" t="s">
        <v>69</v>
      </c>
      <c r="E29" s="37">
        <v>400</v>
      </c>
      <c r="F29" s="37">
        <v>9.3699999999999992</v>
      </c>
      <c r="G29" s="37">
        <f>ROUND(F29+(F29*$H$10),2)</f>
        <v>12.51</v>
      </c>
      <c r="H29" s="38">
        <f t="shared" si="1"/>
        <v>5004</v>
      </c>
    </row>
    <row r="30" spans="1:9" ht="18" customHeight="1">
      <c r="A30" s="33"/>
      <c r="B30" s="34"/>
      <c r="C30" s="35"/>
      <c r="D30" s="36"/>
      <c r="E30" s="37"/>
      <c r="F30" s="37"/>
      <c r="G30" s="37">
        <f t="shared" si="0"/>
        <v>0</v>
      </c>
      <c r="H30" s="38">
        <f t="shared" si="1"/>
        <v>0</v>
      </c>
    </row>
    <row r="31" spans="1:9" ht="18" customHeight="1">
      <c r="A31" s="39">
        <v>4</v>
      </c>
      <c r="B31" s="40" t="s">
        <v>71</v>
      </c>
      <c r="C31" s="41" t="s">
        <v>73</v>
      </c>
      <c r="D31" s="36"/>
      <c r="E31" s="37"/>
      <c r="F31" s="37"/>
      <c r="G31" s="37">
        <f t="shared" si="0"/>
        <v>0</v>
      </c>
      <c r="H31" s="38">
        <f t="shared" si="1"/>
        <v>0</v>
      </c>
    </row>
    <row r="32" spans="1:9" ht="22.5">
      <c r="A32" s="33" t="s">
        <v>72</v>
      </c>
      <c r="B32" s="42" t="s">
        <v>70</v>
      </c>
      <c r="C32" s="35" t="s">
        <v>74</v>
      </c>
      <c r="D32" s="36" t="s">
        <v>69</v>
      </c>
      <c r="E32" s="37">
        <v>400</v>
      </c>
      <c r="F32" s="37">
        <v>23.56</v>
      </c>
      <c r="G32" s="37">
        <f t="shared" si="0"/>
        <v>31.45</v>
      </c>
      <c r="H32" s="38">
        <f t="shared" si="1"/>
        <v>12580</v>
      </c>
    </row>
    <row r="33" spans="1:8" ht="18" customHeight="1">
      <c r="A33" s="33"/>
      <c r="B33" s="34"/>
      <c r="C33" s="35"/>
      <c r="D33" s="36"/>
      <c r="E33" s="37"/>
      <c r="F33" s="37"/>
      <c r="G33" s="37">
        <f t="shared" ref="G33:G40" si="2">F33+(F33*$H$10)</f>
        <v>0</v>
      </c>
      <c r="H33" s="38">
        <f t="shared" ref="H33:H41" si="3">E33*G33</f>
        <v>0</v>
      </c>
    </row>
    <row r="34" spans="1:8" ht="18" customHeight="1">
      <c r="A34" s="33"/>
      <c r="B34" s="34"/>
      <c r="C34" s="35"/>
      <c r="D34" s="36"/>
      <c r="E34" s="37"/>
      <c r="F34" s="37"/>
      <c r="G34" s="37">
        <f t="shared" si="2"/>
        <v>0</v>
      </c>
      <c r="H34" s="38">
        <f t="shared" si="3"/>
        <v>0</v>
      </c>
    </row>
    <row r="35" spans="1:8" ht="18" customHeight="1">
      <c r="A35" s="33"/>
      <c r="B35" s="34"/>
      <c r="C35" s="290" t="s">
        <v>79</v>
      </c>
      <c r="D35" s="36"/>
      <c r="E35" s="37"/>
      <c r="F35" s="37"/>
      <c r="G35" s="37">
        <f t="shared" si="2"/>
        <v>0</v>
      </c>
      <c r="H35" s="38">
        <f t="shared" si="3"/>
        <v>0</v>
      </c>
    </row>
    <row r="36" spans="1:8" ht="18" customHeight="1">
      <c r="A36" s="33"/>
      <c r="B36" s="34"/>
      <c r="C36" s="291"/>
      <c r="D36" s="36"/>
      <c r="E36" s="37"/>
      <c r="F36" s="37"/>
      <c r="G36" s="37">
        <f t="shared" si="2"/>
        <v>0</v>
      </c>
      <c r="H36" s="38">
        <f t="shared" si="3"/>
        <v>0</v>
      </c>
    </row>
    <row r="37" spans="1:8" ht="18" customHeight="1">
      <c r="A37" s="33"/>
      <c r="B37" s="34"/>
      <c r="C37" s="35"/>
      <c r="D37" s="36"/>
      <c r="E37" s="37"/>
      <c r="F37" s="37"/>
      <c r="G37" s="37">
        <f t="shared" si="2"/>
        <v>0</v>
      </c>
      <c r="H37" s="38">
        <f t="shared" si="3"/>
        <v>0</v>
      </c>
    </row>
    <row r="38" spans="1:8" ht="18" customHeight="1">
      <c r="A38" s="33"/>
      <c r="B38" s="34"/>
      <c r="C38" s="35"/>
      <c r="D38" s="36"/>
      <c r="E38" s="37"/>
      <c r="F38" s="37"/>
      <c r="G38" s="37">
        <f t="shared" si="2"/>
        <v>0</v>
      </c>
      <c r="H38" s="38">
        <f t="shared" si="3"/>
        <v>0</v>
      </c>
    </row>
    <row r="39" spans="1:8" ht="18" customHeight="1">
      <c r="A39" s="14"/>
      <c r="B39" s="15"/>
      <c r="C39" s="16"/>
      <c r="D39" s="17"/>
      <c r="E39" s="18"/>
      <c r="F39" s="18"/>
      <c r="G39" s="18">
        <f t="shared" si="2"/>
        <v>0</v>
      </c>
      <c r="H39" s="19">
        <f t="shared" si="3"/>
        <v>0</v>
      </c>
    </row>
    <row r="40" spans="1:8" ht="18" customHeight="1">
      <c r="A40" s="14"/>
      <c r="B40" s="15"/>
      <c r="C40" s="16"/>
      <c r="D40" s="20"/>
      <c r="E40" s="18"/>
      <c r="F40" s="18"/>
      <c r="G40" s="18">
        <f t="shared" si="2"/>
        <v>0</v>
      </c>
      <c r="H40" s="19">
        <f t="shared" si="3"/>
        <v>0</v>
      </c>
    </row>
    <row r="41" spans="1:8" ht="18" customHeight="1" thickBot="1">
      <c r="A41" s="23"/>
      <c r="B41" s="24"/>
      <c r="C41" s="25"/>
      <c r="D41" s="26"/>
      <c r="E41" s="21"/>
      <c r="F41" s="21"/>
      <c r="G41" s="21">
        <f>F41*$H$10</f>
        <v>0</v>
      </c>
      <c r="H41" s="22">
        <f t="shared" si="3"/>
        <v>0</v>
      </c>
    </row>
    <row r="42" spans="1:8" ht="18" customHeight="1" thickBot="1">
      <c r="A42" s="300" t="s">
        <v>75</v>
      </c>
      <c r="B42" s="301"/>
      <c r="C42" s="301"/>
      <c r="D42" s="301"/>
      <c r="E42" s="301"/>
      <c r="F42" s="301"/>
      <c r="G42" s="301"/>
      <c r="H42" s="45">
        <f>SUM(H13:H41)</f>
        <v>46286.619999999995</v>
      </c>
    </row>
    <row r="43" spans="1:8" ht="14.25" customHeight="1">
      <c r="A43" s="43"/>
      <c r="B43" s="43"/>
      <c r="C43" s="43"/>
      <c r="D43" s="43"/>
      <c r="E43" s="43"/>
      <c r="F43" s="43"/>
      <c r="G43" s="43"/>
      <c r="H43" s="44"/>
    </row>
    <row r="44" spans="1:8" ht="11.25" customHeight="1">
      <c r="A44" s="1"/>
      <c r="B44" s="1"/>
      <c r="C44" s="1"/>
      <c r="D44" s="1"/>
      <c r="E44" s="1"/>
      <c r="F44" s="1"/>
      <c r="G44" s="1"/>
      <c r="H44" s="1"/>
    </row>
    <row r="45" spans="1:8" ht="11.25" customHeight="1">
      <c r="A45" s="1"/>
      <c r="B45" s="289"/>
      <c r="C45" s="289"/>
      <c r="D45" s="1"/>
      <c r="E45" s="289"/>
      <c r="F45" s="289"/>
      <c r="G45" s="8"/>
      <c r="H45" s="1"/>
    </row>
    <row r="46" spans="1:8">
      <c r="A46" s="6"/>
      <c r="B46" s="287" t="s">
        <v>13</v>
      </c>
      <c r="C46" s="287"/>
      <c r="D46" s="6"/>
      <c r="E46" s="288" t="s">
        <v>11</v>
      </c>
      <c r="F46" s="288"/>
      <c r="G46" s="9"/>
      <c r="H46" s="6"/>
    </row>
    <row r="49" spans="1:8" ht="11.25" customHeight="1">
      <c r="A49" s="1"/>
      <c r="B49" s="289"/>
      <c r="C49" s="289"/>
      <c r="D49" s="1"/>
      <c r="E49" s="286"/>
      <c r="F49" s="286"/>
      <c r="G49" s="8"/>
      <c r="H49" s="1"/>
    </row>
    <row r="50" spans="1:8">
      <c r="A50" s="6"/>
      <c r="B50" s="287" t="s">
        <v>14</v>
      </c>
      <c r="C50" s="287"/>
      <c r="D50" s="6"/>
      <c r="E50" s="288"/>
      <c r="F50" s="288"/>
      <c r="G50" s="9"/>
      <c r="H50" s="6"/>
    </row>
    <row r="51" spans="1:8" ht="4.5" customHeight="1"/>
  </sheetData>
  <mergeCells count="26">
    <mergeCell ref="C1:H1"/>
    <mergeCell ref="A1:B1"/>
    <mergeCell ref="B46:C46"/>
    <mergeCell ref="E46:F46"/>
    <mergeCell ref="E45:F45"/>
    <mergeCell ref="B45:C45"/>
    <mergeCell ref="A8:D8"/>
    <mergeCell ref="A10:D10"/>
    <mergeCell ref="A9:D9"/>
    <mergeCell ref="A42:G42"/>
    <mergeCell ref="A11:H11"/>
    <mergeCell ref="A3:H3"/>
    <mergeCell ref="A2:H2"/>
    <mergeCell ref="F9:F10"/>
    <mergeCell ref="E9:E10"/>
    <mergeCell ref="F7:H7"/>
    <mergeCell ref="E49:F49"/>
    <mergeCell ref="B50:C50"/>
    <mergeCell ref="E50:F50"/>
    <mergeCell ref="B49:C49"/>
    <mergeCell ref="C35:C36"/>
    <mergeCell ref="A6:E6"/>
    <mergeCell ref="A7:E7"/>
    <mergeCell ref="E8:H8"/>
    <mergeCell ref="A4:H4"/>
    <mergeCell ref="F6:H6"/>
  </mergeCells>
  <phoneticPr fontId="3" type="noConversion"/>
  <pageMargins left="0.78740157480314965" right="0.19685039370078741" top="0.39370078740157483" bottom="0.39370078740157483" header="0" footer="0"/>
  <pageSetup paperSize="9" scale="77" orientation="portrait" r:id="rId1"/>
  <headerFooter alignWithMargins="0"/>
  <drawing r:id="rId2"/>
  <legacyDrawing r:id="rId3"/>
  <oleObjects>
    <oleObject progId="Word.Picture.8" shapeId="5123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5:L47"/>
  <sheetViews>
    <sheetView zoomScaleNormal="100" workbookViewId="0">
      <selection activeCell="P33" sqref="P33"/>
    </sheetView>
  </sheetViews>
  <sheetFormatPr defaultRowHeight="12.75"/>
  <cols>
    <col min="1" max="1" width="4.85546875" bestFit="1" customWidth="1"/>
    <col min="2" max="2" width="16.85546875" customWidth="1"/>
    <col min="3" max="3" width="14.7109375" bestFit="1" customWidth="1"/>
    <col min="4" max="4" width="19.85546875" bestFit="1" customWidth="1"/>
    <col min="5" max="5" width="14" bestFit="1" customWidth="1"/>
    <col min="6" max="6" width="5.85546875" bestFit="1" customWidth="1"/>
    <col min="7" max="7" width="12.28515625" bestFit="1" customWidth="1"/>
    <col min="8" max="8" width="8.42578125" bestFit="1" customWidth="1"/>
    <col min="9" max="9" width="10.140625" bestFit="1" customWidth="1"/>
    <col min="10" max="10" width="6.85546875" bestFit="1" customWidth="1"/>
    <col min="11" max="11" width="6.7109375" bestFit="1" customWidth="1"/>
    <col min="12" max="12" width="10" customWidth="1"/>
  </cols>
  <sheetData>
    <row r="5" spans="1:12" s="75" customFormat="1" ht="21">
      <c r="A5" s="332"/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</row>
    <row r="6" spans="1:12" s="75" customFormat="1">
      <c r="A6" s="333"/>
      <c r="B6" s="333"/>
      <c r="C6" s="333"/>
      <c r="D6" s="333"/>
      <c r="E6" s="333"/>
      <c r="F6" s="333"/>
      <c r="G6" s="333"/>
      <c r="H6" s="333"/>
      <c r="I6" s="333"/>
      <c r="J6" s="333"/>
      <c r="K6" s="333"/>
      <c r="L6" s="333"/>
    </row>
    <row r="7" spans="1:12" ht="38.25" customHeight="1">
      <c r="A7" s="334" t="s">
        <v>96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</row>
    <row r="8" spans="1:12" ht="20.100000000000001" customHeight="1">
      <c r="A8" s="334" t="s">
        <v>97</v>
      </c>
      <c r="B8" s="334"/>
      <c r="C8" s="334"/>
      <c r="D8" s="334"/>
      <c r="E8" s="334"/>
      <c r="F8" s="334"/>
      <c r="G8" s="334"/>
      <c r="H8" s="334"/>
      <c r="I8" s="334"/>
      <c r="J8" s="334"/>
      <c r="K8" s="334"/>
      <c r="L8" s="334"/>
    </row>
    <row r="9" spans="1:12" ht="15" customHeight="1">
      <c r="A9" s="86"/>
      <c r="B9" s="86"/>
      <c r="C9" s="259"/>
      <c r="D9" s="86"/>
      <c r="E9" s="86"/>
      <c r="F9" s="86"/>
      <c r="G9" s="86"/>
      <c r="H9" s="86"/>
      <c r="I9" s="86"/>
      <c r="J9" s="86"/>
      <c r="K9" s="86"/>
      <c r="L9" s="86"/>
    </row>
    <row r="10" spans="1:12" ht="15" customHeight="1">
      <c r="A10" s="77"/>
      <c r="B10" s="77"/>
      <c r="C10" s="77"/>
      <c r="D10" s="77"/>
      <c r="E10" s="77"/>
      <c r="F10" s="87"/>
      <c r="G10" s="77"/>
      <c r="H10" s="77"/>
      <c r="I10" s="87"/>
      <c r="J10" s="87"/>
      <c r="K10" s="77"/>
      <c r="L10" s="77"/>
    </row>
    <row r="11" spans="1:12" ht="15" customHeight="1">
      <c r="A11" s="330" t="s">
        <v>98</v>
      </c>
      <c r="B11" s="330"/>
      <c r="C11" s="330"/>
      <c r="D11" s="330"/>
      <c r="E11" s="330"/>
      <c r="F11" s="330"/>
      <c r="G11" s="330"/>
      <c r="H11" s="330"/>
      <c r="I11" s="330"/>
      <c r="J11" s="330"/>
      <c r="K11" s="330"/>
      <c r="L11" s="330"/>
    </row>
    <row r="12" spans="1:12" ht="15" customHeight="1">
      <c r="A12" s="330" t="s">
        <v>99</v>
      </c>
      <c r="B12" s="330"/>
      <c r="C12" s="330"/>
      <c r="D12" s="330"/>
      <c r="E12" s="330"/>
      <c r="F12" s="330"/>
      <c r="G12" s="330"/>
      <c r="H12" s="330"/>
      <c r="I12" s="330"/>
      <c r="J12" s="330"/>
      <c r="K12" s="330"/>
      <c r="L12" s="88"/>
    </row>
    <row r="13" spans="1:12" ht="15" customHeight="1">
      <c r="A13" s="330" t="s">
        <v>229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</row>
    <row r="14" spans="1:12" ht="15" customHeight="1">
      <c r="A14" s="330" t="s">
        <v>100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88"/>
    </row>
    <row r="15" spans="1:12" ht="15" customHeight="1"/>
    <row r="16" spans="1:12" ht="15" customHeight="1" thickBot="1">
      <c r="A16" s="335" t="s">
        <v>217</v>
      </c>
      <c r="B16" s="335"/>
      <c r="C16" s="336"/>
      <c r="D16" s="335"/>
      <c r="E16" s="90">
        <f>L25</f>
        <v>3053.7000000000003</v>
      </c>
      <c r="F16" s="89" t="s">
        <v>91</v>
      </c>
      <c r="G16" s="89"/>
      <c r="H16" s="331"/>
      <c r="I16" s="331"/>
      <c r="J16" s="182"/>
      <c r="K16" s="89"/>
      <c r="L16" s="77"/>
    </row>
    <row r="17" spans="1:12" ht="15" customHeight="1">
      <c r="A17" s="356" t="s">
        <v>101</v>
      </c>
      <c r="B17" s="358" t="s">
        <v>241</v>
      </c>
      <c r="C17" s="364" t="s">
        <v>239</v>
      </c>
      <c r="D17" s="361" t="s">
        <v>102</v>
      </c>
      <c r="E17" s="337" t="s">
        <v>190</v>
      </c>
      <c r="F17" s="337" t="s">
        <v>103</v>
      </c>
      <c r="G17" s="340" t="s">
        <v>104</v>
      </c>
      <c r="H17" s="345" t="s">
        <v>105</v>
      </c>
      <c r="I17" s="354"/>
      <c r="J17" s="345" t="s">
        <v>216</v>
      </c>
      <c r="K17" s="346"/>
      <c r="L17" s="347"/>
    </row>
    <row r="18" spans="1:12" ht="29.25" customHeight="1">
      <c r="A18" s="357"/>
      <c r="B18" s="359"/>
      <c r="C18" s="365"/>
      <c r="D18" s="362"/>
      <c r="E18" s="338"/>
      <c r="F18" s="338"/>
      <c r="G18" s="341"/>
      <c r="H18" s="348"/>
      <c r="I18" s="355"/>
      <c r="J18" s="348"/>
      <c r="K18" s="349"/>
      <c r="L18" s="350"/>
    </row>
    <row r="19" spans="1:12" ht="45" customHeight="1" thickBot="1">
      <c r="A19" s="357"/>
      <c r="B19" s="360"/>
      <c r="C19" s="263" t="s">
        <v>240</v>
      </c>
      <c r="D19" s="363"/>
      <c r="E19" s="339"/>
      <c r="F19" s="339"/>
      <c r="G19" s="342"/>
      <c r="H19" s="230" t="s">
        <v>107</v>
      </c>
      <c r="I19" s="231" t="s">
        <v>106</v>
      </c>
      <c r="J19" s="230" t="s">
        <v>191</v>
      </c>
      <c r="K19" s="232" t="s">
        <v>192</v>
      </c>
      <c r="L19" s="233" t="s">
        <v>106</v>
      </c>
    </row>
    <row r="20" spans="1:12" ht="15" customHeight="1">
      <c r="A20" s="366">
        <v>1</v>
      </c>
      <c r="B20" s="368" t="s">
        <v>222</v>
      </c>
      <c r="C20" s="266" t="s">
        <v>243</v>
      </c>
      <c r="D20" s="328" t="s">
        <v>223</v>
      </c>
      <c r="E20" s="320">
        <v>249</v>
      </c>
      <c r="F20" s="320">
        <v>6</v>
      </c>
      <c r="G20" s="322">
        <f>E20*F20</f>
        <v>1494</v>
      </c>
      <c r="H20" s="324">
        <f>F20+0.3</f>
        <v>6.3</v>
      </c>
      <c r="I20" s="312">
        <f>H20*E20</f>
        <v>1568.7</v>
      </c>
      <c r="J20" s="314">
        <f>F20-0.6</f>
        <v>5.4</v>
      </c>
      <c r="K20" s="318"/>
      <c r="L20" s="316">
        <f>J20*E20</f>
        <v>1344.6000000000001</v>
      </c>
    </row>
    <row r="21" spans="1:12" ht="15" customHeight="1">
      <c r="A21" s="367"/>
      <c r="B21" s="369"/>
      <c r="C21" s="267" t="s">
        <v>244</v>
      </c>
      <c r="D21" s="329"/>
      <c r="E21" s="321"/>
      <c r="F21" s="321"/>
      <c r="G21" s="323"/>
      <c r="H21" s="325"/>
      <c r="I21" s="313"/>
      <c r="J21" s="315"/>
      <c r="K21" s="319"/>
      <c r="L21" s="317"/>
    </row>
    <row r="22" spans="1:12" ht="15" customHeight="1">
      <c r="A22" s="326">
        <v>2</v>
      </c>
      <c r="B22" s="369" t="s">
        <v>219</v>
      </c>
      <c r="C22" s="268" t="s">
        <v>245</v>
      </c>
      <c r="D22" s="329" t="s">
        <v>223</v>
      </c>
      <c r="E22" s="321">
        <v>316.5</v>
      </c>
      <c r="F22" s="321">
        <v>6</v>
      </c>
      <c r="G22" s="323">
        <f>E22*F22</f>
        <v>1899</v>
      </c>
      <c r="H22" s="325">
        <f>F22+0.3</f>
        <v>6.3</v>
      </c>
      <c r="I22" s="313">
        <f>H22*E22</f>
        <v>1993.95</v>
      </c>
      <c r="J22" s="315">
        <f>F22-0.6</f>
        <v>5.4</v>
      </c>
      <c r="K22" s="319"/>
      <c r="L22" s="317">
        <f>J22*E22</f>
        <v>1709.1000000000001</v>
      </c>
    </row>
    <row r="23" spans="1:12" ht="15" customHeight="1">
      <c r="A23" s="327"/>
      <c r="B23" s="369"/>
      <c r="C23" s="267" t="s">
        <v>246</v>
      </c>
      <c r="D23" s="329"/>
      <c r="E23" s="321"/>
      <c r="F23" s="321"/>
      <c r="G23" s="323"/>
      <c r="H23" s="325"/>
      <c r="I23" s="313"/>
      <c r="J23" s="315"/>
      <c r="K23" s="319"/>
      <c r="L23" s="317"/>
    </row>
    <row r="24" spans="1:12" ht="15" customHeight="1" thickBot="1">
      <c r="A24" s="200"/>
      <c r="B24" s="269"/>
      <c r="C24" s="270"/>
      <c r="D24" s="265"/>
      <c r="E24" s="234"/>
      <c r="F24" s="234"/>
      <c r="G24" s="235"/>
      <c r="H24" s="239"/>
      <c r="I24" s="264"/>
      <c r="J24" s="236"/>
      <c r="K24" s="237"/>
      <c r="L24" s="238"/>
    </row>
    <row r="25" spans="1:12" ht="15" customHeight="1" thickBot="1">
      <c r="A25" s="184"/>
      <c r="B25" s="185" t="s">
        <v>108</v>
      </c>
      <c r="C25" s="185"/>
      <c r="D25" s="186"/>
      <c r="E25" s="187">
        <f>SUM(E20:E24)</f>
        <v>565.5</v>
      </c>
      <c r="F25" s="186"/>
      <c r="G25" s="190">
        <f>SUM(G20:G24)</f>
        <v>3393</v>
      </c>
      <c r="H25" s="188"/>
      <c r="I25" s="215">
        <f>SUM(I20:I24)</f>
        <v>3562.65</v>
      </c>
      <c r="J25" s="216"/>
      <c r="K25" s="189"/>
      <c r="L25" s="190">
        <f>SUM(L20:L24)</f>
        <v>3053.7000000000003</v>
      </c>
    </row>
    <row r="26" spans="1:12" ht="15" customHeight="1">
      <c r="E26" s="46"/>
    </row>
    <row r="27" spans="1:12" ht="15" customHeight="1">
      <c r="E27" s="46"/>
    </row>
    <row r="28" spans="1:12" ht="15" customHeight="1">
      <c r="A28" s="353"/>
      <c r="B28" s="353"/>
      <c r="C28" s="353"/>
      <c r="D28" s="353"/>
      <c r="E28" s="353"/>
    </row>
    <row r="29" spans="1:12" ht="15" customHeight="1">
      <c r="A29" s="351"/>
      <c r="B29" s="351"/>
      <c r="C29" s="351"/>
      <c r="D29" s="351"/>
      <c r="E29" s="351"/>
      <c r="F29" s="351"/>
      <c r="G29" s="351"/>
      <c r="H29" s="351"/>
      <c r="I29" s="351"/>
      <c r="J29" s="351"/>
      <c r="K29" s="351"/>
      <c r="L29" s="351"/>
    </row>
    <row r="30" spans="1:12" ht="15" customHeight="1">
      <c r="H30" s="351" t="s">
        <v>252</v>
      </c>
      <c r="I30" s="352"/>
      <c r="J30" s="352"/>
      <c r="K30" s="352"/>
      <c r="L30" s="352"/>
    </row>
    <row r="31" spans="1:12" ht="15" customHeight="1"/>
    <row r="32" spans="1:12" ht="15" customHeight="1"/>
    <row r="33" spans="2:4" ht="15" customHeight="1"/>
    <row r="34" spans="2:4" ht="15" customHeight="1"/>
    <row r="35" spans="2:4" ht="15" customHeight="1">
      <c r="B35" s="343" t="s">
        <v>193</v>
      </c>
      <c r="C35" s="343"/>
      <c r="D35" s="344"/>
    </row>
    <row r="36" spans="2:4">
      <c r="B36" t="s">
        <v>195</v>
      </c>
    </row>
    <row r="38" spans="2:4" ht="15" customHeight="1"/>
    <row r="39" spans="2:4" ht="28.5" hidden="1" customHeight="1"/>
    <row r="40" spans="2:4" ht="23.25" customHeight="1"/>
    <row r="43" spans="2:4" ht="43.5" hidden="1" customHeight="1" thickBot="1"/>
    <row r="44" spans="2:4" ht="15.75" hidden="1" customHeight="1" thickBot="1"/>
    <row r="45" spans="2:4" ht="72" hidden="1" customHeight="1" thickBot="1"/>
    <row r="46" spans="2:4" ht="15" customHeight="1"/>
    <row r="47" spans="2:4" ht="15" customHeight="1"/>
  </sheetData>
  <mergeCells count="45">
    <mergeCell ref="E17:E19"/>
    <mergeCell ref="F17:F19"/>
    <mergeCell ref="G17:G19"/>
    <mergeCell ref="B35:D35"/>
    <mergeCell ref="J17:L18"/>
    <mergeCell ref="A29:L29"/>
    <mergeCell ref="H30:L30"/>
    <mergeCell ref="A28:E28"/>
    <mergeCell ref="H17:I18"/>
    <mergeCell ref="A17:A19"/>
    <mergeCell ref="B17:B19"/>
    <mergeCell ref="D17:D19"/>
    <mergeCell ref="C17:C18"/>
    <mergeCell ref="A20:A21"/>
    <mergeCell ref="B20:B21"/>
    <mergeCell ref="B22:B23"/>
    <mergeCell ref="A14:K14"/>
    <mergeCell ref="H16:I16"/>
    <mergeCell ref="A5:L5"/>
    <mergeCell ref="A6:L6"/>
    <mergeCell ref="A11:L11"/>
    <mergeCell ref="A7:L7"/>
    <mergeCell ref="A8:L8"/>
    <mergeCell ref="A13:L13"/>
    <mergeCell ref="A16:D16"/>
    <mergeCell ref="A12:K12"/>
    <mergeCell ref="A22:A23"/>
    <mergeCell ref="D20:D21"/>
    <mergeCell ref="D22:D23"/>
    <mergeCell ref="E20:E21"/>
    <mergeCell ref="E22:E23"/>
    <mergeCell ref="F20:F21"/>
    <mergeCell ref="F22:F23"/>
    <mergeCell ref="G20:G21"/>
    <mergeCell ref="G22:G23"/>
    <mergeCell ref="H20:H21"/>
    <mergeCell ref="H22:H23"/>
    <mergeCell ref="I20:I21"/>
    <mergeCell ref="I22:I23"/>
    <mergeCell ref="J20:J21"/>
    <mergeCell ref="J22:J23"/>
    <mergeCell ref="L20:L21"/>
    <mergeCell ref="L22:L23"/>
    <mergeCell ref="K20:K21"/>
    <mergeCell ref="K22:K23"/>
  </mergeCells>
  <conditionalFormatting sqref="G26:G28 K25:K28 D24:F28 B30:K45 B24:B28 B20 B22 G24 D20:I20 D22:I22 J20:J22 H24:J28 C20:C28">
    <cfRule type="expression" dxfId="0" priority="25">
      <formula>LEN($B20)=1</formula>
    </cfRule>
  </conditionalFormatting>
  <dataValidations disablePrompts="1" count="2">
    <dataValidation type="list" allowBlank="1" showInputMessage="1" showErrorMessage="1" sqref="G26:G28 G30:G45">
      <formula1>"BDI 1,BDI 2"</formula1>
    </dataValidation>
    <dataValidation type="list" allowBlank="1" showInputMessage="1" showErrorMessage="1" sqref="H10:H12 H14:H16">
      <formula1>"COPASA,CEMIG,DEER-MG,DNIT,SETOP_Central,SETOP_Jequitinhonha,SETOP_Leste,SETOP_Norte,SETOP_Sul,SETOP_Triângulo,SINAPI,SUDECAP"</formula1>
    </dataValidation>
  </dataValidations>
  <pageMargins left="0.31496062992125984" right="0.31496062992125984" top="0.39370078740157483" bottom="0.39370078740157483" header="0.31496062992125984" footer="0.31496062992125984"/>
  <pageSetup paperSize="9" scale="75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5:L44"/>
  <sheetViews>
    <sheetView zoomScaleNormal="100" workbookViewId="0">
      <selection activeCell="D40" sqref="D40"/>
    </sheetView>
  </sheetViews>
  <sheetFormatPr defaultRowHeight="15"/>
  <cols>
    <col min="1" max="1" width="5.42578125" style="77" bestFit="1" customWidth="1"/>
    <col min="2" max="2" width="35.7109375" style="77" customWidth="1"/>
    <col min="3" max="3" width="8.140625" style="77" bestFit="1" customWidth="1"/>
    <col min="4" max="4" width="61" style="77" customWidth="1"/>
    <col min="5" max="5" width="10.7109375" style="77" customWidth="1"/>
    <col min="6" max="6" width="10.140625" style="77" customWidth="1"/>
    <col min="7" max="229" width="9.140625" style="77"/>
    <col min="230" max="230" width="4.7109375" style="77" bestFit="1" customWidth="1"/>
    <col min="231" max="231" width="23.7109375" style="77" customWidth="1"/>
    <col min="232" max="232" width="26.28515625" style="77" customWidth="1"/>
    <col min="233" max="233" width="9" style="77" bestFit="1" customWidth="1"/>
    <col min="234" max="234" width="5.42578125" style="77" customWidth="1"/>
    <col min="235" max="235" width="10" style="77" bestFit="1" customWidth="1"/>
    <col min="236" max="236" width="9.140625" style="77"/>
    <col min="237" max="237" width="9" style="77" bestFit="1" customWidth="1"/>
    <col min="238" max="238" width="12.140625" style="77" customWidth="1"/>
    <col min="239" max="239" width="10" style="77" bestFit="1" customWidth="1"/>
    <col min="240" max="240" width="10.140625" style="77" bestFit="1" customWidth="1"/>
    <col min="241" max="241" width="10" style="77" bestFit="1" customWidth="1"/>
    <col min="242" max="242" width="5.42578125" style="77" bestFit="1" customWidth="1"/>
    <col min="243" max="243" width="9.42578125" style="77" customWidth="1"/>
    <col min="244" max="244" width="5.42578125" style="77" bestFit="1" customWidth="1"/>
    <col min="245" max="245" width="9" style="77" bestFit="1" customWidth="1"/>
    <col min="246" max="246" width="10" style="77" bestFit="1" customWidth="1"/>
    <col min="247" max="247" width="7.42578125" style="77" bestFit="1" customWidth="1"/>
    <col min="248" max="248" width="9" style="77" bestFit="1" customWidth="1"/>
    <col min="249" max="249" width="7.42578125" style="77" bestFit="1" customWidth="1"/>
    <col min="250" max="250" width="9" style="77" bestFit="1" customWidth="1"/>
    <col min="251" max="251" width="10" style="77" bestFit="1" customWidth="1"/>
    <col min="252" max="485" width="9.140625" style="77"/>
    <col min="486" max="486" width="4.7109375" style="77" bestFit="1" customWidth="1"/>
    <col min="487" max="487" width="23.7109375" style="77" customWidth="1"/>
    <col min="488" max="488" width="26.28515625" style="77" customWidth="1"/>
    <col min="489" max="489" width="9" style="77" bestFit="1" customWidth="1"/>
    <col min="490" max="490" width="5.42578125" style="77" customWidth="1"/>
    <col min="491" max="491" width="10" style="77" bestFit="1" customWidth="1"/>
    <col min="492" max="492" width="9.140625" style="77"/>
    <col min="493" max="493" width="9" style="77" bestFit="1" customWidth="1"/>
    <col min="494" max="494" width="12.140625" style="77" customWidth="1"/>
    <col min="495" max="495" width="10" style="77" bestFit="1" customWidth="1"/>
    <col min="496" max="496" width="10.140625" style="77" bestFit="1" customWidth="1"/>
    <col min="497" max="497" width="10" style="77" bestFit="1" customWidth="1"/>
    <col min="498" max="498" width="5.42578125" style="77" bestFit="1" customWidth="1"/>
    <col min="499" max="499" width="9.42578125" style="77" customWidth="1"/>
    <col min="500" max="500" width="5.42578125" style="77" bestFit="1" customWidth="1"/>
    <col min="501" max="501" width="9" style="77" bestFit="1" customWidth="1"/>
    <col min="502" max="502" width="10" style="77" bestFit="1" customWidth="1"/>
    <col min="503" max="503" width="7.42578125" style="77" bestFit="1" customWidth="1"/>
    <col min="504" max="504" width="9" style="77" bestFit="1" customWidth="1"/>
    <col min="505" max="505" width="7.42578125" style="77" bestFit="1" customWidth="1"/>
    <col min="506" max="506" width="9" style="77" bestFit="1" customWidth="1"/>
    <col min="507" max="507" width="10" style="77" bestFit="1" customWidth="1"/>
    <col min="508" max="741" width="9.140625" style="77"/>
    <col min="742" max="742" width="4.7109375" style="77" bestFit="1" customWidth="1"/>
    <col min="743" max="743" width="23.7109375" style="77" customWidth="1"/>
    <col min="744" max="744" width="26.28515625" style="77" customWidth="1"/>
    <col min="745" max="745" width="9" style="77" bestFit="1" customWidth="1"/>
    <col min="746" max="746" width="5.42578125" style="77" customWidth="1"/>
    <col min="747" max="747" width="10" style="77" bestFit="1" customWidth="1"/>
    <col min="748" max="748" width="9.140625" style="77"/>
    <col min="749" max="749" width="9" style="77" bestFit="1" customWidth="1"/>
    <col min="750" max="750" width="12.140625" style="77" customWidth="1"/>
    <col min="751" max="751" width="10" style="77" bestFit="1" customWidth="1"/>
    <col min="752" max="752" width="10.140625" style="77" bestFit="1" customWidth="1"/>
    <col min="753" max="753" width="10" style="77" bestFit="1" customWidth="1"/>
    <col min="754" max="754" width="5.42578125" style="77" bestFit="1" customWidth="1"/>
    <col min="755" max="755" width="9.42578125" style="77" customWidth="1"/>
    <col min="756" max="756" width="5.42578125" style="77" bestFit="1" customWidth="1"/>
    <col min="757" max="757" width="9" style="77" bestFit="1" customWidth="1"/>
    <col min="758" max="758" width="10" style="77" bestFit="1" customWidth="1"/>
    <col min="759" max="759" width="7.42578125" style="77" bestFit="1" customWidth="1"/>
    <col min="760" max="760" width="9" style="77" bestFit="1" customWidth="1"/>
    <col min="761" max="761" width="7.42578125" style="77" bestFit="1" customWidth="1"/>
    <col min="762" max="762" width="9" style="77" bestFit="1" customWidth="1"/>
    <col min="763" max="763" width="10" style="77" bestFit="1" customWidth="1"/>
    <col min="764" max="997" width="9.140625" style="77"/>
    <col min="998" max="998" width="4.7109375" style="77" bestFit="1" customWidth="1"/>
    <col min="999" max="999" width="23.7109375" style="77" customWidth="1"/>
    <col min="1000" max="1000" width="26.28515625" style="77" customWidth="1"/>
    <col min="1001" max="1001" width="9" style="77" bestFit="1" customWidth="1"/>
    <col min="1002" max="1002" width="5.42578125" style="77" customWidth="1"/>
    <col min="1003" max="1003" width="10" style="77" bestFit="1" customWidth="1"/>
    <col min="1004" max="1004" width="9.140625" style="77"/>
    <col min="1005" max="1005" width="9" style="77" bestFit="1" customWidth="1"/>
    <col min="1006" max="1006" width="12.140625" style="77" customWidth="1"/>
    <col min="1007" max="1007" width="10" style="77" bestFit="1" customWidth="1"/>
    <col min="1008" max="1008" width="10.140625" style="77" bestFit="1" customWidth="1"/>
    <col min="1009" max="1009" width="10" style="77" bestFit="1" customWidth="1"/>
    <col min="1010" max="1010" width="5.42578125" style="77" bestFit="1" customWidth="1"/>
    <col min="1011" max="1011" width="9.42578125" style="77" customWidth="1"/>
    <col min="1012" max="1012" width="5.42578125" style="77" bestFit="1" customWidth="1"/>
    <col min="1013" max="1013" width="9" style="77" bestFit="1" customWidth="1"/>
    <col min="1014" max="1014" width="10" style="77" bestFit="1" customWidth="1"/>
    <col min="1015" max="1015" width="7.42578125" style="77" bestFit="1" customWidth="1"/>
    <col min="1016" max="1016" width="9" style="77" bestFit="1" customWidth="1"/>
    <col min="1017" max="1017" width="7.42578125" style="77" bestFit="1" customWidth="1"/>
    <col min="1018" max="1018" width="9" style="77" bestFit="1" customWidth="1"/>
    <col min="1019" max="1019" width="10" style="77" bestFit="1" customWidth="1"/>
    <col min="1020" max="1253" width="9.140625" style="77"/>
    <col min="1254" max="1254" width="4.7109375" style="77" bestFit="1" customWidth="1"/>
    <col min="1255" max="1255" width="23.7109375" style="77" customWidth="1"/>
    <col min="1256" max="1256" width="26.28515625" style="77" customWidth="1"/>
    <col min="1257" max="1257" width="9" style="77" bestFit="1" customWidth="1"/>
    <col min="1258" max="1258" width="5.42578125" style="77" customWidth="1"/>
    <col min="1259" max="1259" width="10" style="77" bestFit="1" customWidth="1"/>
    <col min="1260" max="1260" width="9.140625" style="77"/>
    <col min="1261" max="1261" width="9" style="77" bestFit="1" customWidth="1"/>
    <col min="1262" max="1262" width="12.140625" style="77" customWidth="1"/>
    <col min="1263" max="1263" width="10" style="77" bestFit="1" customWidth="1"/>
    <col min="1264" max="1264" width="10.140625" style="77" bestFit="1" customWidth="1"/>
    <col min="1265" max="1265" width="10" style="77" bestFit="1" customWidth="1"/>
    <col min="1266" max="1266" width="5.42578125" style="77" bestFit="1" customWidth="1"/>
    <col min="1267" max="1267" width="9.42578125" style="77" customWidth="1"/>
    <col min="1268" max="1268" width="5.42578125" style="77" bestFit="1" customWidth="1"/>
    <col min="1269" max="1269" width="9" style="77" bestFit="1" customWidth="1"/>
    <col min="1270" max="1270" width="10" style="77" bestFit="1" customWidth="1"/>
    <col min="1271" max="1271" width="7.42578125" style="77" bestFit="1" customWidth="1"/>
    <col min="1272" max="1272" width="9" style="77" bestFit="1" customWidth="1"/>
    <col min="1273" max="1273" width="7.42578125" style="77" bestFit="1" customWidth="1"/>
    <col min="1274" max="1274" width="9" style="77" bestFit="1" customWidth="1"/>
    <col min="1275" max="1275" width="10" style="77" bestFit="1" customWidth="1"/>
    <col min="1276" max="1509" width="9.140625" style="77"/>
    <col min="1510" max="1510" width="4.7109375" style="77" bestFit="1" customWidth="1"/>
    <col min="1511" max="1511" width="23.7109375" style="77" customWidth="1"/>
    <col min="1512" max="1512" width="26.28515625" style="77" customWidth="1"/>
    <col min="1513" max="1513" width="9" style="77" bestFit="1" customWidth="1"/>
    <col min="1514" max="1514" width="5.42578125" style="77" customWidth="1"/>
    <col min="1515" max="1515" width="10" style="77" bestFit="1" customWidth="1"/>
    <col min="1516" max="1516" width="9.140625" style="77"/>
    <col min="1517" max="1517" width="9" style="77" bestFit="1" customWidth="1"/>
    <col min="1518" max="1518" width="12.140625" style="77" customWidth="1"/>
    <col min="1519" max="1519" width="10" style="77" bestFit="1" customWidth="1"/>
    <col min="1520" max="1520" width="10.140625" style="77" bestFit="1" customWidth="1"/>
    <col min="1521" max="1521" width="10" style="77" bestFit="1" customWidth="1"/>
    <col min="1522" max="1522" width="5.42578125" style="77" bestFit="1" customWidth="1"/>
    <col min="1523" max="1523" width="9.42578125" style="77" customWidth="1"/>
    <col min="1524" max="1524" width="5.42578125" style="77" bestFit="1" customWidth="1"/>
    <col min="1525" max="1525" width="9" style="77" bestFit="1" customWidth="1"/>
    <col min="1526" max="1526" width="10" style="77" bestFit="1" customWidth="1"/>
    <col min="1527" max="1527" width="7.42578125" style="77" bestFit="1" customWidth="1"/>
    <col min="1528" max="1528" width="9" style="77" bestFit="1" customWidth="1"/>
    <col min="1529" max="1529" width="7.42578125" style="77" bestFit="1" customWidth="1"/>
    <col min="1530" max="1530" width="9" style="77" bestFit="1" customWidth="1"/>
    <col min="1531" max="1531" width="10" style="77" bestFit="1" customWidth="1"/>
    <col min="1532" max="1765" width="9.140625" style="77"/>
    <col min="1766" max="1766" width="4.7109375" style="77" bestFit="1" customWidth="1"/>
    <col min="1767" max="1767" width="23.7109375" style="77" customWidth="1"/>
    <col min="1768" max="1768" width="26.28515625" style="77" customWidth="1"/>
    <col min="1769" max="1769" width="9" style="77" bestFit="1" customWidth="1"/>
    <col min="1770" max="1770" width="5.42578125" style="77" customWidth="1"/>
    <col min="1771" max="1771" width="10" style="77" bestFit="1" customWidth="1"/>
    <col min="1772" max="1772" width="9.140625" style="77"/>
    <col min="1773" max="1773" width="9" style="77" bestFit="1" customWidth="1"/>
    <col min="1774" max="1774" width="12.140625" style="77" customWidth="1"/>
    <col min="1775" max="1775" width="10" style="77" bestFit="1" customWidth="1"/>
    <col min="1776" max="1776" width="10.140625" style="77" bestFit="1" customWidth="1"/>
    <col min="1777" max="1777" width="10" style="77" bestFit="1" customWidth="1"/>
    <col min="1778" max="1778" width="5.42578125" style="77" bestFit="1" customWidth="1"/>
    <col min="1779" max="1779" width="9.42578125" style="77" customWidth="1"/>
    <col min="1780" max="1780" width="5.42578125" style="77" bestFit="1" customWidth="1"/>
    <col min="1781" max="1781" width="9" style="77" bestFit="1" customWidth="1"/>
    <col min="1782" max="1782" width="10" style="77" bestFit="1" customWidth="1"/>
    <col min="1783" max="1783" width="7.42578125" style="77" bestFit="1" customWidth="1"/>
    <col min="1784" max="1784" width="9" style="77" bestFit="1" customWidth="1"/>
    <col min="1785" max="1785" width="7.42578125" style="77" bestFit="1" customWidth="1"/>
    <col min="1786" max="1786" width="9" style="77" bestFit="1" customWidth="1"/>
    <col min="1787" max="1787" width="10" style="77" bestFit="1" customWidth="1"/>
    <col min="1788" max="2021" width="9.140625" style="77"/>
    <col min="2022" max="2022" width="4.7109375" style="77" bestFit="1" customWidth="1"/>
    <col min="2023" max="2023" width="23.7109375" style="77" customWidth="1"/>
    <col min="2024" max="2024" width="26.28515625" style="77" customWidth="1"/>
    <col min="2025" max="2025" width="9" style="77" bestFit="1" customWidth="1"/>
    <col min="2026" max="2026" width="5.42578125" style="77" customWidth="1"/>
    <col min="2027" max="2027" width="10" style="77" bestFit="1" customWidth="1"/>
    <col min="2028" max="2028" width="9.140625" style="77"/>
    <col min="2029" max="2029" width="9" style="77" bestFit="1" customWidth="1"/>
    <col min="2030" max="2030" width="12.140625" style="77" customWidth="1"/>
    <col min="2031" max="2031" width="10" style="77" bestFit="1" customWidth="1"/>
    <col min="2032" max="2032" width="10.140625" style="77" bestFit="1" customWidth="1"/>
    <col min="2033" max="2033" width="10" style="77" bestFit="1" customWidth="1"/>
    <col min="2034" max="2034" width="5.42578125" style="77" bestFit="1" customWidth="1"/>
    <col min="2035" max="2035" width="9.42578125" style="77" customWidth="1"/>
    <col min="2036" max="2036" width="5.42578125" style="77" bestFit="1" customWidth="1"/>
    <col min="2037" max="2037" width="9" style="77" bestFit="1" customWidth="1"/>
    <col min="2038" max="2038" width="10" style="77" bestFit="1" customWidth="1"/>
    <col min="2039" max="2039" width="7.42578125" style="77" bestFit="1" customWidth="1"/>
    <col min="2040" max="2040" width="9" style="77" bestFit="1" customWidth="1"/>
    <col min="2041" max="2041" width="7.42578125" style="77" bestFit="1" customWidth="1"/>
    <col min="2042" max="2042" width="9" style="77" bestFit="1" customWidth="1"/>
    <col min="2043" max="2043" width="10" style="77" bestFit="1" customWidth="1"/>
    <col min="2044" max="2277" width="9.140625" style="77"/>
    <col min="2278" max="2278" width="4.7109375" style="77" bestFit="1" customWidth="1"/>
    <col min="2279" max="2279" width="23.7109375" style="77" customWidth="1"/>
    <col min="2280" max="2280" width="26.28515625" style="77" customWidth="1"/>
    <col min="2281" max="2281" width="9" style="77" bestFit="1" customWidth="1"/>
    <col min="2282" max="2282" width="5.42578125" style="77" customWidth="1"/>
    <col min="2283" max="2283" width="10" style="77" bestFit="1" customWidth="1"/>
    <col min="2284" max="2284" width="9.140625" style="77"/>
    <col min="2285" max="2285" width="9" style="77" bestFit="1" customWidth="1"/>
    <col min="2286" max="2286" width="12.140625" style="77" customWidth="1"/>
    <col min="2287" max="2287" width="10" style="77" bestFit="1" customWidth="1"/>
    <col min="2288" max="2288" width="10.140625" style="77" bestFit="1" customWidth="1"/>
    <col min="2289" max="2289" width="10" style="77" bestFit="1" customWidth="1"/>
    <col min="2290" max="2290" width="5.42578125" style="77" bestFit="1" customWidth="1"/>
    <col min="2291" max="2291" width="9.42578125" style="77" customWidth="1"/>
    <col min="2292" max="2292" width="5.42578125" style="77" bestFit="1" customWidth="1"/>
    <col min="2293" max="2293" width="9" style="77" bestFit="1" customWidth="1"/>
    <col min="2294" max="2294" width="10" style="77" bestFit="1" customWidth="1"/>
    <col min="2295" max="2295" width="7.42578125" style="77" bestFit="1" customWidth="1"/>
    <col min="2296" max="2296" width="9" style="77" bestFit="1" customWidth="1"/>
    <col min="2297" max="2297" width="7.42578125" style="77" bestFit="1" customWidth="1"/>
    <col min="2298" max="2298" width="9" style="77" bestFit="1" customWidth="1"/>
    <col min="2299" max="2299" width="10" style="77" bestFit="1" customWidth="1"/>
    <col min="2300" max="2533" width="9.140625" style="77"/>
    <col min="2534" max="2534" width="4.7109375" style="77" bestFit="1" customWidth="1"/>
    <col min="2535" max="2535" width="23.7109375" style="77" customWidth="1"/>
    <col min="2536" max="2536" width="26.28515625" style="77" customWidth="1"/>
    <col min="2537" max="2537" width="9" style="77" bestFit="1" customWidth="1"/>
    <col min="2538" max="2538" width="5.42578125" style="77" customWidth="1"/>
    <col min="2539" max="2539" width="10" style="77" bestFit="1" customWidth="1"/>
    <col min="2540" max="2540" width="9.140625" style="77"/>
    <col min="2541" max="2541" width="9" style="77" bestFit="1" customWidth="1"/>
    <col min="2542" max="2542" width="12.140625" style="77" customWidth="1"/>
    <col min="2543" max="2543" width="10" style="77" bestFit="1" customWidth="1"/>
    <col min="2544" max="2544" width="10.140625" style="77" bestFit="1" customWidth="1"/>
    <col min="2545" max="2545" width="10" style="77" bestFit="1" customWidth="1"/>
    <col min="2546" max="2546" width="5.42578125" style="77" bestFit="1" customWidth="1"/>
    <col min="2547" max="2547" width="9.42578125" style="77" customWidth="1"/>
    <col min="2548" max="2548" width="5.42578125" style="77" bestFit="1" customWidth="1"/>
    <col min="2549" max="2549" width="9" style="77" bestFit="1" customWidth="1"/>
    <col min="2550" max="2550" width="10" style="77" bestFit="1" customWidth="1"/>
    <col min="2551" max="2551" width="7.42578125" style="77" bestFit="1" customWidth="1"/>
    <col min="2552" max="2552" width="9" style="77" bestFit="1" customWidth="1"/>
    <col min="2553" max="2553" width="7.42578125" style="77" bestFit="1" customWidth="1"/>
    <col min="2554" max="2554" width="9" style="77" bestFit="1" customWidth="1"/>
    <col min="2555" max="2555" width="10" style="77" bestFit="1" customWidth="1"/>
    <col min="2556" max="2789" width="9.140625" style="77"/>
    <col min="2790" max="2790" width="4.7109375" style="77" bestFit="1" customWidth="1"/>
    <col min="2791" max="2791" width="23.7109375" style="77" customWidth="1"/>
    <col min="2792" max="2792" width="26.28515625" style="77" customWidth="1"/>
    <col min="2793" max="2793" width="9" style="77" bestFit="1" customWidth="1"/>
    <col min="2794" max="2794" width="5.42578125" style="77" customWidth="1"/>
    <col min="2795" max="2795" width="10" style="77" bestFit="1" customWidth="1"/>
    <col min="2796" max="2796" width="9.140625" style="77"/>
    <col min="2797" max="2797" width="9" style="77" bestFit="1" customWidth="1"/>
    <col min="2798" max="2798" width="12.140625" style="77" customWidth="1"/>
    <col min="2799" max="2799" width="10" style="77" bestFit="1" customWidth="1"/>
    <col min="2800" max="2800" width="10.140625" style="77" bestFit="1" customWidth="1"/>
    <col min="2801" max="2801" width="10" style="77" bestFit="1" customWidth="1"/>
    <col min="2802" max="2802" width="5.42578125" style="77" bestFit="1" customWidth="1"/>
    <col min="2803" max="2803" width="9.42578125" style="77" customWidth="1"/>
    <col min="2804" max="2804" width="5.42578125" style="77" bestFit="1" customWidth="1"/>
    <col min="2805" max="2805" width="9" style="77" bestFit="1" customWidth="1"/>
    <col min="2806" max="2806" width="10" style="77" bestFit="1" customWidth="1"/>
    <col min="2807" max="2807" width="7.42578125" style="77" bestFit="1" customWidth="1"/>
    <col min="2808" max="2808" width="9" style="77" bestFit="1" customWidth="1"/>
    <col min="2809" max="2809" width="7.42578125" style="77" bestFit="1" customWidth="1"/>
    <col min="2810" max="2810" width="9" style="77" bestFit="1" customWidth="1"/>
    <col min="2811" max="2811" width="10" style="77" bestFit="1" customWidth="1"/>
    <col min="2812" max="3045" width="9.140625" style="77"/>
    <col min="3046" max="3046" width="4.7109375" style="77" bestFit="1" customWidth="1"/>
    <col min="3047" max="3047" width="23.7109375" style="77" customWidth="1"/>
    <col min="3048" max="3048" width="26.28515625" style="77" customWidth="1"/>
    <col min="3049" max="3049" width="9" style="77" bestFit="1" customWidth="1"/>
    <col min="3050" max="3050" width="5.42578125" style="77" customWidth="1"/>
    <col min="3051" max="3051" width="10" style="77" bestFit="1" customWidth="1"/>
    <col min="3052" max="3052" width="9.140625" style="77"/>
    <col min="3053" max="3053" width="9" style="77" bestFit="1" customWidth="1"/>
    <col min="3054" max="3054" width="12.140625" style="77" customWidth="1"/>
    <col min="3055" max="3055" width="10" style="77" bestFit="1" customWidth="1"/>
    <col min="3056" max="3056" width="10.140625" style="77" bestFit="1" customWidth="1"/>
    <col min="3057" max="3057" width="10" style="77" bestFit="1" customWidth="1"/>
    <col min="3058" max="3058" width="5.42578125" style="77" bestFit="1" customWidth="1"/>
    <col min="3059" max="3059" width="9.42578125" style="77" customWidth="1"/>
    <col min="3060" max="3060" width="5.42578125" style="77" bestFit="1" customWidth="1"/>
    <col min="3061" max="3061" width="9" style="77" bestFit="1" customWidth="1"/>
    <col min="3062" max="3062" width="10" style="77" bestFit="1" customWidth="1"/>
    <col min="3063" max="3063" width="7.42578125" style="77" bestFit="1" customWidth="1"/>
    <col min="3064" max="3064" width="9" style="77" bestFit="1" customWidth="1"/>
    <col min="3065" max="3065" width="7.42578125" style="77" bestFit="1" customWidth="1"/>
    <col min="3066" max="3066" width="9" style="77" bestFit="1" customWidth="1"/>
    <col min="3067" max="3067" width="10" style="77" bestFit="1" customWidth="1"/>
    <col min="3068" max="3301" width="9.140625" style="77"/>
    <col min="3302" max="3302" width="4.7109375" style="77" bestFit="1" customWidth="1"/>
    <col min="3303" max="3303" width="23.7109375" style="77" customWidth="1"/>
    <col min="3304" max="3304" width="26.28515625" style="77" customWidth="1"/>
    <col min="3305" max="3305" width="9" style="77" bestFit="1" customWidth="1"/>
    <col min="3306" max="3306" width="5.42578125" style="77" customWidth="1"/>
    <col min="3307" max="3307" width="10" style="77" bestFit="1" customWidth="1"/>
    <col min="3308" max="3308" width="9.140625" style="77"/>
    <col min="3309" max="3309" width="9" style="77" bestFit="1" customWidth="1"/>
    <col min="3310" max="3310" width="12.140625" style="77" customWidth="1"/>
    <col min="3311" max="3311" width="10" style="77" bestFit="1" customWidth="1"/>
    <col min="3312" max="3312" width="10.140625" style="77" bestFit="1" customWidth="1"/>
    <col min="3313" max="3313" width="10" style="77" bestFit="1" customWidth="1"/>
    <col min="3314" max="3314" width="5.42578125" style="77" bestFit="1" customWidth="1"/>
    <col min="3315" max="3315" width="9.42578125" style="77" customWidth="1"/>
    <col min="3316" max="3316" width="5.42578125" style="77" bestFit="1" customWidth="1"/>
    <col min="3317" max="3317" width="9" style="77" bestFit="1" customWidth="1"/>
    <col min="3318" max="3318" width="10" style="77" bestFit="1" customWidth="1"/>
    <col min="3319" max="3319" width="7.42578125" style="77" bestFit="1" customWidth="1"/>
    <col min="3320" max="3320" width="9" style="77" bestFit="1" customWidth="1"/>
    <col min="3321" max="3321" width="7.42578125" style="77" bestFit="1" customWidth="1"/>
    <col min="3322" max="3322" width="9" style="77" bestFit="1" customWidth="1"/>
    <col min="3323" max="3323" width="10" style="77" bestFit="1" customWidth="1"/>
    <col min="3324" max="3557" width="9.140625" style="77"/>
    <col min="3558" max="3558" width="4.7109375" style="77" bestFit="1" customWidth="1"/>
    <col min="3559" max="3559" width="23.7109375" style="77" customWidth="1"/>
    <col min="3560" max="3560" width="26.28515625" style="77" customWidth="1"/>
    <col min="3561" max="3561" width="9" style="77" bestFit="1" customWidth="1"/>
    <col min="3562" max="3562" width="5.42578125" style="77" customWidth="1"/>
    <col min="3563" max="3563" width="10" style="77" bestFit="1" customWidth="1"/>
    <col min="3564" max="3564" width="9.140625" style="77"/>
    <col min="3565" max="3565" width="9" style="77" bestFit="1" customWidth="1"/>
    <col min="3566" max="3566" width="12.140625" style="77" customWidth="1"/>
    <col min="3567" max="3567" width="10" style="77" bestFit="1" customWidth="1"/>
    <col min="3568" max="3568" width="10.140625" style="77" bestFit="1" customWidth="1"/>
    <col min="3569" max="3569" width="10" style="77" bestFit="1" customWidth="1"/>
    <col min="3570" max="3570" width="5.42578125" style="77" bestFit="1" customWidth="1"/>
    <col min="3571" max="3571" width="9.42578125" style="77" customWidth="1"/>
    <col min="3572" max="3572" width="5.42578125" style="77" bestFit="1" customWidth="1"/>
    <col min="3573" max="3573" width="9" style="77" bestFit="1" customWidth="1"/>
    <col min="3574" max="3574" width="10" style="77" bestFit="1" customWidth="1"/>
    <col min="3575" max="3575" width="7.42578125" style="77" bestFit="1" customWidth="1"/>
    <col min="3576" max="3576" width="9" style="77" bestFit="1" customWidth="1"/>
    <col min="3577" max="3577" width="7.42578125" style="77" bestFit="1" customWidth="1"/>
    <col min="3578" max="3578" width="9" style="77" bestFit="1" customWidth="1"/>
    <col min="3579" max="3579" width="10" style="77" bestFit="1" customWidth="1"/>
    <col min="3580" max="3813" width="9.140625" style="77"/>
    <col min="3814" max="3814" width="4.7109375" style="77" bestFit="1" customWidth="1"/>
    <col min="3815" max="3815" width="23.7109375" style="77" customWidth="1"/>
    <col min="3816" max="3816" width="26.28515625" style="77" customWidth="1"/>
    <col min="3817" max="3817" width="9" style="77" bestFit="1" customWidth="1"/>
    <col min="3818" max="3818" width="5.42578125" style="77" customWidth="1"/>
    <col min="3819" max="3819" width="10" style="77" bestFit="1" customWidth="1"/>
    <col min="3820" max="3820" width="9.140625" style="77"/>
    <col min="3821" max="3821" width="9" style="77" bestFit="1" customWidth="1"/>
    <col min="3822" max="3822" width="12.140625" style="77" customWidth="1"/>
    <col min="3823" max="3823" width="10" style="77" bestFit="1" customWidth="1"/>
    <col min="3824" max="3824" width="10.140625" style="77" bestFit="1" customWidth="1"/>
    <col min="3825" max="3825" width="10" style="77" bestFit="1" customWidth="1"/>
    <col min="3826" max="3826" width="5.42578125" style="77" bestFit="1" customWidth="1"/>
    <col min="3827" max="3827" width="9.42578125" style="77" customWidth="1"/>
    <col min="3828" max="3828" width="5.42578125" style="77" bestFit="1" customWidth="1"/>
    <col min="3829" max="3829" width="9" style="77" bestFit="1" customWidth="1"/>
    <col min="3830" max="3830" width="10" style="77" bestFit="1" customWidth="1"/>
    <col min="3831" max="3831" width="7.42578125" style="77" bestFit="1" customWidth="1"/>
    <col min="3832" max="3832" width="9" style="77" bestFit="1" customWidth="1"/>
    <col min="3833" max="3833" width="7.42578125" style="77" bestFit="1" customWidth="1"/>
    <col min="3834" max="3834" width="9" style="77" bestFit="1" customWidth="1"/>
    <col min="3835" max="3835" width="10" style="77" bestFit="1" customWidth="1"/>
    <col min="3836" max="4069" width="9.140625" style="77"/>
    <col min="4070" max="4070" width="4.7109375" style="77" bestFit="1" customWidth="1"/>
    <col min="4071" max="4071" width="23.7109375" style="77" customWidth="1"/>
    <col min="4072" max="4072" width="26.28515625" style="77" customWidth="1"/>
    <col min="4073" max="4073" width="9" style="77" bestFit="1" customWidth="1"/>
    <col min="4074" max="4074" width="5.42578125" style="77" customWidth="1"/>
    <col min="4075" max="4075" width="10" style="77" bestFit="1" customWidth="1"/>
    <col min="4076" max="4076" width="9.140625" style="77"/>
    <col min="4077" max="4077" width="9" style="77" bestFit="1" customWidth="1"/>
    <col min="4078" max="4078" width="12.140625" style="77" customWidth="1"/>
    <col min="4079" max="4079" width="10" style="77" bestFit="1" customWidth="1"/>
    <col min="4080" max="4080" width="10.140625" style="77" bestFit="1" customWidth="1"/>
    <col min="4081" max="4081" width="10" style="77" bestFit="1" customWidth="1"/>
    <col min="4082" max="4082" width="5.42578125" style="77" bestFit="1" customWidth="1"/>
    <col min="4083" max="4083" width="9.42578125" style="77" customWidth="1"/>
    <col min="4084" max="4084" width="5.42578125" style="77" bestFit="1" customWidth="1"/>
    <col min="4085" max="4085" width="9" style="77" bestFit="1" customWidth="1"/>
    <col min="4086" max="4086" width="10" style="77" bestFit="1" customWidth="1"/>
    <col min="4087" max="4087" width="7.42578125" style="77" bestFit="1" customWidth="1"/>
    <col min="4088" max="4088" width="9" style="77" bestFit="1" customWidth="1"/>
    <col min="4089" max="4089" width="7.42578125" style="77" bestFit="1" customWidth="1"/>
    <col min="4090" max="4090" width="9" style="77" bestFit="1" customWidth="1"/>
    <col min="4091" max="4091" width="10" style="77" bestFit="1" customWidth="1"/>
    <col min="4092" max="4325" width="9.140625" style="77"/>
    <col min="4326" max="4326" width="4.7109375" style="77" bestFit="1" customWidth="1"/>
    <col min="4327" max="4327" width="23.7109375" style="77" customWidth="1"/>
    <col min="4328" max="4328" width="26.28515625" style="77" customWidth="1"/>
    <col min="4329" max="4329" width="9" style="77" bestFit="1" customWidth="1"/>
    <col min="4330" max="4330" width="5.42578125" style="77" customWidth="1"/>
    <col min="4331" max="4331" width="10" style="77" bestFit="1" customWidth="1"/>
    <col min="4332" max="4332" width="9.140625" style="77"/>
    <col min="4333" max="4333" width="9" style="77" bestFit="1" customWidth="1"/>
    <col min="4334" max="4334" width="12.140625" style="77" customWidth="1"/>
    <col min="4335" max="4335" width="10" style="77" bestFit="1" customWidth="1"/>
    <col min="4336" max="4336" width="10.140625" style="77" bestFit="1" customWidth="1"/>
    <col min="4337" max="4337" width="10" style="77" bestFit="1" customWidth="1"/>
    <col min="4338" max="4338" width="5.42578125" style="77" bestFit="1" customWidth="1"/>
    <col min="4339" max="4339" width="9.42578125" style="77" customWidth="1"/>
    <col min="4340" max="4340" width="5.42578125" style="77" bestFit="1" customWidth="1"/>
    <col min="4341" max="4341" width="9" style="77" bestFit="1" customWidth="1"/>
    <col min="4342" max="4342" width="10" style="77" bestFit="1" customWidth="1"/>
    <col min="4343" max="4343" width="7.42578125" style="77" bestFit="1" customWidth="1"/>
    <col min="4344" max="4344" width="9" style="77" bestFit="1" customWidth="1"/>
    <col min="4345" max="4345" width="7.42578125" style="77" bestFit="1" customWidth="1"/>
    <col min="4346" max="4346" width="9" style="77" bestFit="1" customWidth="1"/>
    <col min="4347" max="4347" width="10" style="77" bestFit="1" customWidth="1"/>
    <col min="4348" max="4581" width="9.140625" style="77"/>
    <col min="4582" max="4582" width="4.7109375" style="77" bestFit="1" customWidth="1"/>
    <col min="4583" max="4583" width="23.7109375" style="77" customWidth="1"/>
    <col min="4584" max="4584" width="26.28515625" style="77" customWidth="1"/>
    <col min="4585" max="4585" width="9" style="77" bestFit="1" customWidth="1"/>
    <col min="4586" max="4586" width="5.42578125" style="77" customWidth="1"/>
    <col min="4587" max="4587" width="10" style="77" bestFit="1" customWidth="1"/>
    <col min="4588" max="4588" width="9.140625" style="77"/>
    <col min="4589" max="4589" width="9" style="77" bestFit="1" customWidth="1"/>
    <col min="4590" max="4590" width="12.140625" style="77" customWidth="1"/>
    <col min="4591" max="4591" width="10" style="77" bestFit="1" customWidth="1"/>
    <col min="4592" max="4592" width="10.140625" style="77" bestFit="1" customWidth="1"/>
    <col min="4593" max="4593" width="10" style="77" bestFit="1" customWidth="1"/>
    <col min="4594" max="4594" width="5.42578125" style="77" bestFit="1" customWidth="1"/>
    <col min="4595" max="4595" width="9.42578125" style="77" customWidth="1"/>
    <col min="4596" max="4596" width="5.42578125" style="77" bestFit="1" customWidth="1"/>
    <col min="4597" max="4597" width="9" style="77" bestFit="1" customWidth="1"/>
    <col min="4598" max="4598" width="10" style="77" bestFit="1" customWidth="1"/>
    <col min="4599" max="4599" width="7.42578125" style="77" bestFit="1" customWidth="1"/>
    <col min="4600" max="4600" width="9" style="77" bestFit="1" customWidth="1"/>
    <col min="4601" max="4601" width="7.42578125" style="77" bestFit="1" customWidth="1"/>
    <col min="4602" max="4602" width="9" style="77" bestFit="1" customWidth="1"/>
    <col min="4603" max="4603" width="10" style="77" bestFit="1" customWidth="1"/>
    <col min="4604" max="4837" width="9.140625" style="77"/>
    <col min="4838" max="4838" width="4.7109375" style="77" bestFit="1" customWidth="1"/>
    <col min="4839" max="4839" width="23.7109375" style="77" customWidth="1"/>
    <col min="4840" max="4840" width="26.28515625" style="77" customWidth="1"/>
    <col min="4841" max="4841" width="9" style="77" bestFit="1" customWidth="1"/>
    <col min="4842" max="4842" width="5.42578125" style="77" customWidth="1"/>
    <col min="4843" max="4843" width="10" style="77" bestFit="1" customWidth="1"/>
    <col min="4844" max="4844" width="9.140625" style="77"/>
    <col min="4845" max="4845" width="9" style="77" bestFit="1" customWidth="1"/>
    <col min="4846" max="4846" width="12.140625" style="77" customWidth="1"/>
    <col min="4847" max="4847" width="10" style="77" bestFit="1" customWidth="1"/>
    <col min="4848" max="4848" width="10.140625" style="77" bestFit="1" customWidth="1"/>
    <col min="4849" max="4849" width="10" style="77" bestFit="1" customWidth="1"/>
    <col min="4850" max="4850" width="5.42578125" style="77" bestFit="1" customWidth="1"/>
    <col min="4851" max="4851" width="9.42578125" style="77" customWidth="1"/>
    <col min="4852" max="4852" width="5.42578125" style="77" bestFit="1" customWidth="1"/>
    <col min="4853" max="4853" width="9" style="77" bestFit="1" customWidth="1"/>
    <col min="4854" max="4854" width="10" style="77" bestFit="1" customWidth="1"/>
    <col min="4855" max="4855" width="7.42578125" style="77" bestFit="1" customWidth="1"/>
    <col min="4856" max="4856" width="9" style="77" bestFit="1" customWidth="1"/>
    <col min="4857" max="4857" width="7.42578125" style="77" bestFit="1" customWidth="1"/>
    <col min="4858" max="4858" width="9" style="77" bestFit="1" customWidth="1"/>
    <col min="4859" max="4859" width="10" style="77" bestFit="1" customWidth="1"/>
    <col min="4860" max="5093" width="9.140625" style="77"/>
    <col min="5094" max="5094" width="4.7109375" style="77" bestFit="1" customWidth="1"/>
    <col min="5095" max="5095" width="23.7109375" style="77" customWidth="1"/>
    <col min="5096" max="5096" width="26.28515625" style="77" customWidth="1"/>
    <col min="5097" max="5097" width="9" style="77" bestFit="1" customWidth="1"/>
    <col min="5098" max="5098" width="5.42578125" style="77" customWidth="1"/>
    <col min="5099" max="5099" width="10" style="77" bestFit="1" customWidth="1"/>
    <col min="5100" max="5100" width="9.140625" style="77"/>
    <col min="5101" max="5101" width="9" style="77" bestFit="1" customWidth="1"/>
    <col min="5102" max="5102" width="12.140625" style="77" customWidth="1"/>
    <col min="5103" max="5103" width="10" style="77" bestFit="1" customWidth="1"/>
    <col min="5104" max="5104" width="10.140625" style="77" bestFit="1" customWidth="1"/>
    <col min="5105" max="5105" width="10" style="77" bestFit="1" customWidth="1"/>
    <col min="5106" max="5106" width="5.42578125" style="77" bestFit="1" customWidth="1"/>
    <col min="5107" max="5107" width="9.42578125" style="77" customWidth="1"/>
    <col min="5108" max="5108" width="5.42578125" style="77" bestFit="1" customWidth="1"/>
    <col min="5109" max="5109" width="9" style="77" bestFit="1" customWidth="1"/>
    <col min="5110" max="5110" width="10" style="77" bestFit="1" customWidth="1"/>
    <col min="5111" max="5111" width="7.42578125" style="77" bestFit="1" customWidth="1"/>
    <col min="5112" max="5112" width="9" style="77" bestFit="1" customWidth="1"/>
    <col min="5113" max="5113" width="7.42578125" style="77" bestFit="1" customWidth="1"/>
    <col min="5114" max="5114" width="9" style="77" bestFit="1" customWidth="1"/>
    <col min="5115" max="5115" width="10" style="77" bestFit="1" customWidth="1"/>
    <col min="5116" max="5349" width="9.140625" style="77"/>
    <col min="5350" max="5350" width="4.7109375" style="77" bestFit="1" customWidth="1"/>
    <col min="5351" max="5351" width="23.7109375" style="77" customWidth="1"/>
    <col min="5352" max="5352" width="26.28515625" style="77" customWidth="1"/>
    <col min="5353" max="5353" width="9" style="77" bestFit="1" customWidth="1"/>
    <col min="5354" max="5354" width="5.42578125" style="77" customWidth="1"/>
    <col min="5355" max="5355" width="10" style="77" bestFit="1" customWidth="1"/>
    <col min="5356" max="5356" width="9.140625" style="77"/>
    <col min="5357" max="5357" width="9" style="77" bestFit="1" customWidth="1"/>
    <col min="5358" max="5358" width="12.140625" style="77" customWidth="1"/>
    <col min="5359" max="5359" width="10" style="77" bestFit="1" customWidth="1"/>
    <col min="5360" max="5360" width="10.140625" style="77" bestFit="1" customWidth="1"/>
    <col min="5361" max="5361" width="10" style="77" bestFit="1" customWidth="1"/>
    <col min="5362" max="5362" width="5.42578125" style="77" bestFit="1" customWidth="1"/>
    <col min="5363" max="5363" width="9.42578125" style="77" customWidth="1"/>
    <col min="5364" max="5364" width="5.42578125" style="77" bestFit="1" customWidth="1"/>
    <col min="5365" max="5365" width="9" style="77" bestFit="1" customWidth="1"/>
    <col min="5366" max="5366" width="10" style="77" bestFit="1" customWidth="1"/>
    <col min="5367" max="5367" width="7.42578125" style="77" bestFit="1" customWidth="1"/>
    <col min="5368" max="5368" width="9" style="77" bestFit="1" customWidth="1"/>
    <col min="5369" max="5369" width="7.42578125" style="77" bestFit="1" customWidth="1"/>
    <col min="5370" max="5370" width="9" style="77" bestFit="1" customWidth="1"/>
    <col min="5371" max="5371" width="10" style="77" bestFit="1" customWidth="1"/>
    <col min="5372" max="5605" width="9.140625" style="77"/>
    <col min="5606" max="5606" width="4.7109375" style="77" bestFit="1" customWidth="1"/>
    <col min="5607" max="5607" width="23.7109375" style="77" customWidth="1"/>
    <col min="5608" max="5608" width="26.28515625" style="77" customWidth="1"/>
    <col min="5609" max="5609" width="9" style="77" bestFit="1" customWidth="1"/>
    <col min="5610" max="5610" width="5.42578125" style="77" customWidth="1"/>
    <col min="5611" max="5611" width="10" style="77" bestFit="1" customWidth="1"/>
    <col min="5612" max="5612" width="9.140625" style="77"/>
    <col min="5613" max="5613" width="9" style="77" bestFit="1" customWidth="1"/>
    <col min="5614" max="5614" width="12.140625" style="77" customWidth="1"/>
    <col min="5615" max="5615" width="10" style="77" bestFit="1" customWidth="1"/>
    <col min="5616" max="5616" width="10.140625" style="77" bestFit="1" customWidth="1"/>
    <col min="5617" max="5617" width="10" style="77" bestFit="1" customWidth="1"/>
    <col min="5618" max="5618" width="5.42578125" style="77" bestFit="1" customWidth="1"/>
    <col min="5619" max="5619" width="9.42578125" style="77" customWidth="1"/>
    <col min="5620" max="5620" width="5.42578125" style="77" bestFit="1" customWidth="1"/>
    <col min="5621" max="5621" width="9" style="77" bestFit="1" customWidth="1"/>
    <col min="5622" max="5622" width="10" style="77" bestFit="1" customWidth="1"/>
    <col min="5623" max="5623" width="7.42578125" style="77" bestFit="1" customWidth="1"/>
    <col min="5624" max="5624" width="9" style="77" bestFit="1" customWidth="1"/>
    <col min="5625" max="5625" width="7.42578125" style="77" bestFit="1" customWidth="1"/>
    <col min="5626" max="5626" width="9" style="77" bestFit="1" customWidth="1"/>
    <col min="5627" max="5627" width="10" style="77" bestFit="1" customWidth="1"/>
    <col min="5628" max="5861" width="9.140625" style="77"/>
    <col min="5862" max="5862" width="4.7109375" style="77" bestFit="1" customWidth="1"/>
    <col min="5863" max="5863" width="23.7109375" style="77" customWidth="1"/>
    <col min="5864" max="5864" width="26.28515625" style="77" customWidth="1"/>
    <col min="5865" max="5865" width="9" style="77" bestFit="1" customWidth="1"/>
    <col min="5866" max="5866" width="5.42578125" style="77" customWidth="1"/>
    <col min="5867" max="5867" width="10" style="77" bestFit="1" customWidth="1"/>
    <col min="5868" max="5868" width="9.140625" style="77"/>
    <col min="5869" max="5869" width="9" style="77" bestFit="1" customWidth="1"/>
    <col min="5870" max="5870" width="12.140625" style="77" customWidth="1"/>
    <col min="5871" max="5871" width="10" style="77" bestFit="1" customWidth="1"/>
    <col min="5872" max="5872" width="10.140625" style="77" bestFit="1" customWidth="1"/>
    <col min="5873" max="5873" width="10" style="77" bestFit="1" customWidth="1"/>
    <col min="5874" max="5874" width="5.42578125" style="77" bestFit="1" customWidth="1"/>
    <col min="5875" max="5875" width="9.42578125" style="77" customWidth="1"/>
    <col min="5876" max="5876" width="5.42578125" style="77" bestFit="1" customWidth="1"/>
    <col min="5877" max="5877" width="9" style="77" bestFit="1" customWidth="1"/>
    <col min="5878" max="5878" width="10" style="77" bestFit="1" customWidth="1"/>
    <col min="5879" max="5879" width="7.42578125" style="77" bestFit="1" customWidth="1"/>
    <col min="5880" max="5880" width="9" style="77" bestFit="1" customWidth="1"/>
    <col min="5881" max="5881" width="7.42578125" style="77" bestFit="1" customWidth="1"/>
    <col min="5882" max="5882" width="9" style="77" bestFit="1" customWidth="1"/>
    <col min="5883" max="5883" width="10" style="77" bestFit="1" customWidth="1"/>
    <col min="5884" max="6117" width="9.140625" style="77"/>
    <col min="6118" max="6118" width="4.7109375" style="77" bestFit="1" customWidth="1"/>
    <col min="6119" max="6119" width="23.7109375" style="77" customWidth="1"/>
    <col min="6120" max="6120" width="26.28515625" style="77" customWidth="1"/>
    <col min="6121" max="6121" width="9" style="77" bestFit="1" customWidth="1"/>
    <col min="6122" max="6122" width="5.42578125" style="77" customWidth="1"/>
    <col min="6123" max="6123" width="10" style="77" bestFit="1" customWidth="1"/>
    <col min="6124" max="6124" width="9.140625" style="77"/>
    <col min="6125" max="6125" width="9" style="77" bestFit="1" customWidth="1"/>
    <col min="6126" max="6126" width="12.140625" style="77" customWidth="1"/>
    <col min="6127" max="6127" width="10" style="77" bestFit="1" customWidth="1"/>
    <col min="6128" max="6128" width="10.140625" style="77" bestFit="1" customWidth="1"/>
    <col min="6129" max="6129" width="10" style="77" bestFit="1" customWidth="1"/>
    <col min="6130" max="6130" width="5.42578125" style="77" bestFit="1" customWidth="1"/>
    <col min="6131" max="6131" width="9.42578125" style="77" customWidth="1"/>
    <col min="6132" max="6132" width="5.42578125" style="77" bestFit="1" customWidth="1"/>
    <col min="6133" max="6133" width="9" style="77" bestFit="1" customWidth="1"/>
    <col min="6134" max="6134" width="10" style="77" bestFit="1" customWidth="1"/>
    <col min="6135" max="6135" width="7.42578125" style="77" bestFit="1" customWidth="1"/>
    <col min="6136" max="6136" width="9" style="77" bestFit="1" customWidth="1"/>
    <col min="6137" max="6137" width="7.42578125" style="77" bestFit="1" customWidth="1"/>
    <col min="6138" max="6138" width="9" style="77" bestFit="1" customWidth="1"/>
    <col min="6139" max="6139" width="10" style="77" bestFit="1" customWidth="1"/>
    <col min="6140" max="6373" width="9.140625" style="77"/>
    <col min="6374" max="6374" width="4.7109375" style="77" bestFit="1" customWidth="1"/>
    <col min="6375" max="6375" width="23.7109375" style="77" customWidth="1"/>
    <col min="6376" max="6376" width="26.28515625" style="77" customWidth="1"/>
    <col min="6377" max="6377" width="9" style="77" bestFit="1" customWidth="1"/>
    <col min="6378" max="6378" width="5.42578125" style="77" customWidth="1"/>
    <col min="6379" max="6379" width="10" style="77" bestFit="1" customWidth="1"/>
    <col min="6380" max="6380" width="9.140625" style="77"/>
    <col min="6381" max="6381" width="9" style="77" bestFit="1" customWidth="1"/>
    <col min="6382" max="6382" width="12.140625" style="77" customWidth="1"/>
    <col min="6383" max="6383" width="10" style="77" bestFit="1" customWidth="1"/>
    <col min="6384" max="6384" width="10.140625" style="77" bestFit="1" customWidth="1"/>
    <col min="6385" max="6385" width="10" style="77" bestFit="1" customWidth="1"/>
    <col min="6386" max="6386" width="5.42578125" style="77" bestFit="1" customWidth="1"/>
    <col min="6387" max="6387" width="9.42578125" style="77" customWidth="1"/>
    <col min="6388" max="6388" width="5.42578125" style="77" bestFit="1" customWidth="1"/>
    <col min="6389" max="6389" width="9" style="77" bestFit="1" customWidth="1"/>
    <col min="6390" max="6390" width="10" style="77" bestFit="1" customWidth="1"/>
    <col min="6391" max="6391" width="7.42578125" style="77" bestFit="1" customWidth="1"/>
    <col min="6392" max="6392" width="9" style="77" bestFit="1" customWidth="1"/>
    <col min="6393" max="6393" width="7.42578125" style="77" bestFit="1" customWidth="1"/>
    <col min="6394" max="6394" width="9" style="77" bestFit="1" customWidth="1"/>
    <col min="6395" max="6395" width="10" style="77" bestFit="1" customWidth="1"/>
    <col min="6396" max="6629" width="9.140625" style="77"/>
    <col min="6630" max="6630" width="4.7109375" style="77" bestFit="1" customWidth="1"/>
    <col min="6631" max="6631" width="23.7109375" style="77" customWidth="1"/>
    <col min="6632" max="6632" width="26.28515625" style="77" customWidth="1"/>
    <col min="6633" max="6633" width="9" style="77" bestFit="1" customWidth="1"/>
    <col min="6634" max="6634" width="5.42578125" style="77" customWidth="1"/>
    <col min="6635" max="6635" width="10" style="77" bestFit="1" customWidth="1"/>
    <col min="6636" max="6636" width="9.140625" style="77"/>
    <col min="6637" max="6637" width="9" style="77" bestFit="1" customWidth="1"/>
    <col min="6638" max="6638" width="12.140625" style="77" customWidth="1"/>
    <col min="6639" max="6639" width="10" style="77" bestFit="1" customWidth="1"/>
    <col min="6640" max="6640" width="10.140625" style="77" bestFit="1" customWidth="1"/>
    <col min="6641" max="6641" width="10" style="77" bestFit="1" customWidth="1"/>
    <col min="6642" max="6642" width="5.42578125" style="77" bestFit="1" customWidth="1"/>
    <col min="6643" max="6643" width="9.42578125" style="77" customWidth="1"/>
    <col min="6644" max="6644" width="5.42578125" style="77" bestFit="1" customWidth="1"/>
    <col min="6645" max="6645" width="9" style="77" bestFit="1" customWidth="1"/>
    <col min="6646" max="6646" width="10" style="77" bestFit="1" customWidth="1"/>
    <col min="6647" max="6647" width="7.42578125" style="77" bestFit="1" customWidth="1"/>
    <col min="6648" max="6648" width="9" style="77" bestFit="1" customWidth="1"/>
    <col min="6649" max="6649" width="7.42578125" style="77" bestFit="1" customWidth="1"/>
    <col min="6650" max="6650" width="9" style="77" bestFit="1" customWidth="1"/>
    <col min="6651" max="6651" width="10" style="77" bestFit="1" customWidth="1"/>
    <col min="6652" max="6885" width="9.140625" style="77"/>
    <col min="6886" max="6886" width="4.7109375" style="77" bestFit="1" customWidth="1"/>
    <col min="6887" max="6887" width="23.7109375" style="77" customWidth="1"/>
    <col min="6888" max="6888" width="26.28515625" style="77" customWidth="1"/>
    <col min="6889" max="6889" width="9" style="77" bestFit="1" customWidth="1"/>
    <col min="6890" max="6890" width="5.42578125" style="77" customWidth="1"/>
    <col min="6891" max="6891" width="10" style="77" bestFit="1" customWidth="1"/>
    <col min="6892" max="6892" width="9.140625" style="77"/>
    <col min="6893" max="6893" width="9" style="77" bestFit="1" customWidth="1"/>
    <col min="6894" max="6894" width="12.140625" style="77" customWidth="1"/>
    <col min="6895" max="6895" width="10" style="77" bestFit="1" customWidth="1"/>
    <col min="6896" max="6896" width="10.140625" style="77" bestFit="1" customWidth="1"/>
    <col min="6897" max="6897" width="10" style="77" bestFit="1" customWidth="1"/>
    <col min="6898" max="6898" width="5.42578125" style="77" bestFit="1" customWidth="1"/>
    <col min="6899" max="6899" width="9.42578125" style="77" customWidth="1"/>
    <col min="6900" max="6900" width="5.42578125" style="77" bestFit="1" customWidth="1"/>
    <col min="6901" max="6901" width="9" style="77" bestFit="1" customWidth="1"/>
    <col min="6902" max="6902" width="10" style="77" bestFit="1" customWidth="1"/>
    <col min="6903" max="6903" width="7.42578125" style="77" bestFit="1" customWidth="1"/>
    <col min="6904" max="6904" width="9" style="77" bestFit="1" customWidth="1"/>
    <col min="6905" max="6905" width="7.42578125" style="77" bestFit="1" customWidth="1"/>
    <col min="6906" max="6906" width="9" style="77" bestFit="1" customWidth="1"/>
    <col min="6907" max="6907" width="10" style="77" bestFit="1" customWidth="1"/>
    <col min="6908" max="7141" width="9.140625" style="77"/>
    <col min="7142" max="7142" width="4.7109375" style="77" bestFit="1" customWidth="1"/>
    <col min="7143" max="7143" width="23.7109375" style="77" customWidth="1"/>
    <col min="7144" max="7144" width="26.28515625" style="77" customWidth="1"/>
    <col min="7145" max="7145" width="9" style="77" bestFit="1" customWidth="1"/>
    <col min="7146" max="7146" width="5.42578125" style="77" customWidth="1"/>
    <col min="7147" max="7147" width="10" style="77" bestFit="1" customWidth="1"/>
    <col min="7148" max="7148" width="9.140625" style="77"/>
    <col min="7149" max="7149" width="9" style="77" bestFit="1" customWidth="1"/>
    <col min="7150" max="7150" width="12.140625" style="77" customWidth="1"/>
    <col min="7151" max="7151" width="10" style="77" bestFit="1" customWidth="1"/>
    <col min="7152" max="7152" width="10.140625" style="77" bestFit="1" customWidth="1"/>
    <col min="7153" max="7153" width="10" style="77" bestFit="1" customWidth="1"/>
    <col min="7154" max="7154" width="5.42578125" style="77" bestFit="1" customWidth="1"/>
    <col min="7155" max="7155" width="9.42578125" style="77" customWidth="1"/>
    <col min="7156" max="7156" width="5.42578125" style="77" bestFit="1" customWidth="1"/>
    <col min="7157" max="7157" width="9" style="77" bestFit="1" customWidth="1"/>
    <col min="7158" max="7158" width="10" style="77" bestFit="1" customWidth="1"/>
    <col min="7159" max="7159" width="7.42578125" style="77" bestFit="1" customWidth="1"/>
    <col min="7160" max="7160" width="9" style="77" bestFit="1" customWidth="1"/>
    <col min="7161" max="7161" width="7.42578125" style="77" bestFit="1" customWidth="1"/>
    <col min="7162" max="7162" width="9" style="77" bestFit="1" customWidth="1"/>
    <col min="7163" max="7163" width="10" style="77" bestFit="1" customWidth="1"/>
    <col min="7164" max="7397" width="9.140625" style="77"/>
    <col min="7398" max="7398" width="4.7109375" style="77" bestFit="1" customWidth="1"/>
    <col min="7399" max="7399" width="23.7109375" style="77" customWidth="1"/>
    <col min="7400" max="7400" width="26.28515625" style="77" customWidth="1"/>
    <col min="7401" max="7401" width="9" style="77" bestFit="1" customWidth="1"/>
    <col min="7402" max="7402" width="5.42578125" style="77" customWidth="1"/>
    <col min="7403" max="7403" width="10" style="77" bestFit="1" customWidth="1"/>
    <col min="7404" max="7404" width="9.140625" style="77"/>
    <col min="7405" max="7405" width="9" style="77" bestFit="1" customWidth="1"/>
    <col min="7406" max="7406" width="12.140625" style="77" customWidth="1"/>
    <col min="7407" max="7407" width="10" style="77" bestFit="1" customWidth="1"/>
    <col min="7408" max="7408" width="10.140625" style="77" bestFit="1" customWidth="1"/>
    <col min="7409" max="7409" width="10" style="77" bestFit="1" customWidth="1"/>
    <col min="7410" max="7410" width="5.42578125" style="77" bestFit="1" customWidth="1"/>
    <col min="7411" max="7411" width="9.42578125" style="77" customWidth="1"/>
    <col min="7412" max="7412" width="5.42578125" style="77" bestFit="1" customWidth="1"/>
    <col min="7413" max="7413" width="9" style="77" bestFit="1" customWidth="1"/>
    <col min="7414" max="7414" width="10" style="77" bestFit="1" customWidth="1"/>
    <col min="7415" max="7415" width="7.42578125" style="77" bestFit="1" customWidth="1"/>
    <col min="7416" max="7416" width="9" style="77" bestFit="1" customWidth="1"/>
    <col min="7417" max="7417" width="7.42578125" style="77" bestFit="1" customWidth="1"/>
    <col min="7418" max="7418" width="9" style="77" bestFit="1" customWidth="1"/>
    <col min="7419" max="7419" width="10" style="77" bestFit="1" customWidth="1"/>
    <col min="7420" max="7653" width="9.140625" style="77"/>
    <col min="7654" max="7654" width="4.7109375" style="77" bestFit="1" customWidth="1"/>
    <col min="7655" max="7655" width="23.7109375" style="77" customWidth="1"/>
    <col min="7656" max="7656" width="26.28515625" style="77" customWidth="1"/>
    <col min="7657" max="7657" width="9" style="77" bestFit="1" customWidth="1"/>
    <col min="7658" max="7658" width="5.42578125" style="77" customWidth="1"/>
    <col min="7659" max="7659" width="10" style="77" bestFit="1" customWidth="1"/>
    <col min="7660" max="7660" width="9.140625" style="77"/>
    <col min="7661" max="7661" width="9" style="77" bestFit="1" customWidth="1"/>
    <col min="7662" max="7662" width="12.140625" style="77" customWidth="1"/>
    <col min="7663" max="7663" width="10" style="77" bestFit="1" customWidth="1"/>
    <col min="7664" max="7664" width="10.140625" style="77" bestFit="1" customWidth="1"/>
    <col min="7665" max="7665" width="10" style="77" bestFit="1" customWidth="1"/>
    <col min="7666" max="7666" width="5.42578125" style="77" bestFit="1" customWidth="1"/>
    <col min="7667" max="7667" width="9.42578125" style="77" customWidth="1"/>
    <col min="7668" max="7668" width="5.42578125" style="77" bestFit="1" customWidth="1"/>
    <col min="7669" max="7669" width="9" style="77" bestFit="1" customWidth="1"/>
    <col min="7670" max="7670" width="10" style="77" bestFit="1" customWidth="1"/>
    <col min="7671" max="7671" width="7.42578125" style="77" bestFit="1" customWidth="1"/>
    <col min="7672" max="7672" width="9" style="77" bestFit="1" customWidth="1"/>
    <col min="7673" max="7673" width="7.42578125" style="77" bestFit="1" customWidth="1"/>
    <col min="7674" max="7674" width="9" style="77" bestFit="1" customWidth="1"/>
    <col min="7675" max="7675" width="10" style="77" bestFit="1" customWidth="1"/>
    <col min="7676" max="7909" width="9.140625" style="77"/>
    <col min="7910" max="7910" width="4.7109375" style="77" bestFit="1" customWidth="1"/>
    <col min="7911" max="7911" width="23.7109375" style="77" customWidth="1"/>
    <col min="7912" max="7912" width="26.28515625" style="77" customWidth="1"/>
    <col min="7913" max="7913" width="9" style="77" bestFit="1" customWidth="1"/>
    <col min="7914" max="7914" width="5.42578125" style="77" customWidth="1"/>
    <col min="7915" max="7915" width="10" style="77" bestFit="1" customWidth="1"/>
    <col min="7916" max="7916" width="9.140625" style="77"/>
    <col min="7917" max="7917" width="9" style="77" bestFit="1" customWidth="1"/>
    <col min="7918" max="7918" width="12.140625" style="77" customWidth="1"/>
    <col min="7919" max="7919" width="10" style="77" bestFit="1" customWidth="1"/>
    <col min="7920" max="7920" width="10.140625" style="77" bestFit="1" customWidth="1"/>
    <col min="7921" max="7921" width="10" style="77" bestFit="1" customWidth="1"/>
    <col min="7922" max="7922" width="5.42578125" style="77" bestFit="1" customWidth="1"/>
    <col min="7923" max="7923" width="9.42578125" style="77" customWidth="1"/>
    <col min="7924" max="7924" width="5.42578125" style="77" bestFit="1" customWidth="1"/>
    <col min="7925" max="7925" width="9" style="77" bestFit="1" customWidth="1"/>
    <col min="7926" max="7926" width="10" style="77" bestFit="1" customWidth="1"/>
    <col min="7927" max="7927" width="7.42578125" style="77" bestFit="1" customWidth="1"/>
    <col min="7928" max="7928" width="9" style="77" bestFit="1" customWidth="1"/>
    <col min="7929" max="7929" width="7.42578125" style="77" bestFit="1" customWidth="1"/>
    <col min="7930" max="7930" width="9" style="77" bestFit="1" customWidth="1"/>
    <col min="7931" max="7931" width="10" style="77" bestFit="1" customWidth="1"/>
    <col min="7932" max="8165" width="9.140625" style="77"/>
    <col min="8166" max="8166" width="4.7109375" style="77" bestFit="1" customWidth="1"/>
    <col min="8167" max="8167" width="23.7109375" style="77" customWidth="1"/>
    <col min="8168" max="8168" width="26.28515625" style="77" customWidth="1"/>
    <col min="8169" max="8169" width="9" style="77" bestFit="1" customWidth="1"/>
    <col min="8170" max="8170" width="5.42578125" style="77" customWidth="1"/>
    <col min="8171" max="8171" width="10" style="77" bestFit="1" customWidth="1"/>
    <col min="8172" max="8172" width="9.140625" style="77"/>
    <col min="8173" max="8173" width="9" style="77" bestFit="1" customWidth="1"/>
    <col min="8174" max="8174" width="12.140625" style="77" customWidth="1"/>
    <col min="8175" max="8175" width="10" style="77" bestFit="1" customWidth="1"/>
    <col min="8176" max="8176" width="10.140625" style="77" bestFit="1" customWidth="1"/>
    <col min="8177" max="8177" width="10" style="77" bestFit="1" customWidth="1"/>
    <col min="8178" max="8178" width="5.42578125" style="77" bestFit="1" customWidth="1"/>
    <col min="8179" max="8179" width="9.42578125" style="77" customWidth="1"/>
    <col min="8180" max="8180" width="5.42578125" style="77" bestFit="1" customWidth="1"/>
    <col min="8181" max="8181" width="9" style="77" bestFit="1" customWidth="1"/>
    <col min="8182" max="8182" width="10" style="77" bestFit="1" customWidth="1"/>
    <col min="8183" max="8183" width="7.42578125" style="77" bestFit="1" customWidth="1"/>
    <col min="8184" max="8184" width="9" style="77" bestFit="1" customWidth="1"/>
    <col min="8185" max="8185" width="7.42578125" style="77" bestFit="1" customWidth="1"/>
    <col min="8186" max="8186" width="9" style="77" bestFit="1" customWidth="1"/>
    <col min="8187" max="8187" width="10" style="77" bestFit="1" customWidth="1"/>
    <col min="8188" max="8421" width="9.140625" style="77"/>
    <col min="8422" max="8422" width="4.7109375" style="77" bestFit="1" customWidth="1"/>
    <col min="8423" max="8423" width="23.7109375" style="77" customWidth="1"/>
    <col min="8424" max="8424" width="26.28515625" style="77" customWidth="1"/>
    <col min="8425" max="8425" width="9" style="77" bestFit="1" customWidth="1"/>
    <col min="8426" max="8426" width="5.42578125" style="77" customWidth="1"/>
    <col min="8427" max="8427" width="10" style="77" bestFit="1" customWidth="1"/>
    <col min="8428" max="8428" width="9.140625" style="77"/>
    <col min="8429" max="8429" width="9" style="77" bestFit="1" customWidth="1"/>
    <col min="8430" max="8430" width="12.140625" style="77" customWidth="1"/>
    <col min="8431" max="8431" width="10" style="77" bestFit="1" customWidth="1"/>
    <col min="8432" max="8432" width="10.140625" style="77" bestFit="1" customWidth="1"/>
    <col min="8433" max="8433" width="10" style="77" bestFit="1" customWidth="1"/>
    <col min="8434" max="8434" width="5.42578125" style="77" bestFit="1" customWidth="1"/>
    <col min="8435" max="8435" width="9.42578125" style="77" customWidth="1"/>
    <col min="8436" max="8436" width="5.42578125" style="77" bestFit="1" customWidth="1"/>
    <col min="8437" max="8437" width="9" style="77" bestFit="1" customWidth="1"/>
    <col min="8438" max="8438" width="10" style="77" bestFit="1" customWidth="1"/>
    <col min="8439" max="8439" width="7.42578125" style="77" bestFit="1" customWidth="1"/>
    <col min="8440" max="8440" width="9" style="77" bestFit="1" customWidth="1"/>
    <col min="8441" max="8441" width="7.42578125" style="77" bestFit="1" customWidth="1"/>
    <col min="8442" max="8442" width="9" style="77" bestFit="1" customWidth="1"/>
    <col min="8443" max="8443" width="10" style="77" bestFit="1" customWidth="1"/>
    <col min="8444" max="8677" width="9.140625" style="77"/>
    <col min="8678" max="8678" width="4.7109375" style="77" bestFit="1" customWidth="1"/>
    <col min="8679" max="8679" width="23.7109375" style="77" customWidth="1"/>
    <col min="8680" max="8680" width="26.28515625" style="77" customWidth="1"/>
    <col min="8681" max="8681" width="9" style="77" bestFit="1" customWidth="1"/>
    <col min="8682" max="8682" width="5.42578125" style="77" customWidth="1"/>
    <col min="8683" max="8683" width="10" style="77" bestFit="1" customWidth="1"/>
    <col min="8684" max="8684" width="9.140625" style="77"/>
    <col min="8685" max="8685" width="9" style="77" bestFit="1" customWidth="1"/>
    <col min="8686" max="8686" width="12.140625" style="77" customWidth="1"/>
    <col min="8687" max="8687" width="10" style="77" bestFit="1" customWidth="1"/>
    <col min="8688" max="8688" width="10.140625" style="77" bestFit="1" customWidth="1"/>
    <col min="8689" max="8689" width="10" style="77" bestFit="1" customWidth="1"/>
    <col min="8690" max="8690" width="5.42578125" style="77" bestFit="1" customWidth="1"/>
    <col min="8691" max="8691" width="9.42578125" style="77" customWidth="1"/>
    <col min="8692" max="8692" width="5.42578125" style="77" bestFit="1" customWidth="1"/>
    <col min="8693" max="8693" width="9" style="77" bestFit="1" customWidth="1"/>
    <col min="8694" max="8694" width="10" style="77" bestFit="1" customWidth="1"/>
    <col min="8695" max="8695" width="7.42578125" style="77" bestFit="1" customWidth="1"/>
    <col min="8696" max="8696" width="9" style="77" bestFit="1" customWidth="1"/>
    <col min="8697" max="8697" width="7.42578125" style="77" bestFit="1" customWidth="1"/>
    <col min="8698" max="8698" width="9" style="77" bestFit="1" customWidth="1"/>
    <col min="8699" max="8699" width="10" style="77" bestFit="1" customWidth="1"/>
    <col min="8700" max="8933" width="9.140625" style="77"/>
    <col min="8934" max="8934" width="4.7109375" style="77" bestFit="1" customWidth="1"/>
    <col min="8935" max="8935" width="23.7109375" style="77" customWidth="1"/>
    <col min="8936" max="8936" width="26.28515625" style="77" customWidth="1"/>
    <col min="8937" max="8937" width="9" style="77" bestFit="1" customWidth="1"/>
    <col min="8938" max="8938" width="5.42578125" style="77" customWidth="1"/>
    <col min="8939" max="8939" width="10" style="77" bestFit="1" customWidth="1"/>
    <col min="8940" max="8940" width="9.140625" style="77"/>
    <col min="8941" max="8941" width="9" style="77" bestFit="1" customWidth="1"/>
    <col min="8942" max="8942" width="12.140625" style="77" customWidth="1"/>
    <col min="8943" max="8943" width="10" style="77" bestFit="1" customWidth="1"/>
    <col min="8944" max="8944" width="10.140625" style="77" bestFit="1" customWidth="1"/>
    <col min="8945" max="8945" width="10" style="77" bestFit="1" customWidth="1"/>
    <col min="8946" max="8946" width="5.42578125" style="77" bestFit="1" customWidth="1"/>
    <col min="8947" max="8947" width="9.42578125" style="77" customWidth="1"/>
    <col min="8948" max="8948" width="5.42578125" style="77" bestFit="1" customWidth="1"/>
    <col min="8949" max="8949" width="9" style="77" bestFit="1" customWidth="1"/>
    <col min="8950" max="8950" width="10" style="77" bestFit="1" customWidth="1"/>
    <col min="8951" max="8951" width="7.42578125" style="77" bestFit="1" customWidth="1"/>
    <col min="8952" max="8952" width="9" style="77" bestFit="1" customWidth="1"/>
    <col min="8953" max="8953" width="7.42578125" style="77" bestFit="1" customWidth="1"/>
    <col min="8954" max="8954" width="9" style="77" bestFit="1" customWidth="1"/>
    <col min="8955" max="8955" width="10" style="77" bestFit="1" customWidth="1"/>
    <col min="8956" max="9189" width="9.140625" style="77"/>
    <col min="9190" max="9190" width="4.7109375" style="77" bestFit="1" customWidth="1"/>
    <col min="9191" max="9191" width="23.7109375" style="77" customWidth="1"/>
    <col min="9192" max="9192" width="26.28515625" style="77" customWidth="1"/>
    <col min="9193" max="9193" width="9" style="77" bestFit="1" customWidth="1"/>
    <col min="9194" max="9194" width="5.42578125" style="77" customWidth="1"/>
    <col min="9195" max="9195" width="10" style="77" bestFit="1" customWidth="1"/>
    <col min="9196" max="9196" width="9.140625" style="77"/>
    <col min="9197" max="9197" width="9" style="77" bestFit="1" customWidth="1"/>
    <col min="9198" max="9198" width="12.140625" style="77" customWidth="1"/>
    <col min="9199" max="9199" width="10" style="77" bestFit="1" customWidth="1"/>
    <col min="9200" max="9200" width="10.140625" style="77" bestFit="1" customWidth="1"/>
    <col min="9201" max="9201" width="10" style="77" bestFit="1" customWidth="1"/>
    <col min="9202" max="9202" width="5.42578125" style="77" bestFit="1" customWidth="1"/>
    <col min="9203" max="9203" width="9.42578125" style="77" customWidth="1"/>
    <col min="9204" max="9204" width="5.42578125" style="77" bestFit="1" customWidth="1"/>
    <col min="9205" max="9205" width="9" style="77" bestFit="1" customWidth="1"/>
    <col min="9206" max="9206" width="10" style="77" bestFit="1" customWidth="1"/>
    <col min="9207" max="9207" width="7.42578125" style="77" bestFit="1" customWidth="1"/>
    <col min="9208" max="9208" width="9" style="77" bestFit="1" customWidth="1"/>
    <col min="9209" max="9209" width="7.42578125" style="77" bestFit="1" customWidth="1"/>
    <col min="9210" max="9210" width="9" style="77" bestFit="1" customWidth="1"/>
    <col min="9211" max="9211" width="10" style="77" bestFit="1" customWidth="1"/>
    <col min="9212" max="9445" width="9.140625" style="77"/>
    <col min="9446" max="9446" width="4.7109375" style="77" bestFit="1" customWidth="1"/>
    <col min="9447" max="9447" width="23.7109375" style="77" customWidth="1"/>
    <col min="9448" max="9448" width="26.28515625" style="77" customWidth="1"/>
    <col min="9449" max="9449" width="9" style="77" bestFit="1" customWidth="1"/>
    <col min="9450" max="9450" width="5.42578125" style="77" customWidth="1"/>
    <col min="9451" max="9451" width="10" style="77" bestFit="1" customWidth="1"/>
    <col min="9452" max="9452" width="9.140625" style="77"/>
    <col min="9453" max="9453" width="9" style="77" bestFit="1" customWidth="1"/>
    <col min="9454" max="9454" width="12.140625" style="77" customWidth="1"/>
    <col min="9455" max="9455" width="10" style="77" bestFit="1" customWidth="1"/>
    <col min="9456" max="9456" width="10.140625" style="77" bestFit="1" customWidth="1"/>
    <col min="9457" max="9457" width="10" style="77" bestFit="1" customWidth="1"/>
    <col min="9458" max="9458" width="5.42578125" style="77" bestFit="1" customWidth="1"/>
    <col min="9459" max="9459" width="9.42578125" style="77" customWidth="1"/>
    <col min="9460" max="9460" width="5.42578125" style="77" bestFit="1" customWidth="1"/>
    <col min="9461" max="9461" width="9" style="77" bestFit="1" customWidth="1"/>
    <col min="9462" max="9462" width="10" style="77" bestFit="1" customWidth="1"/>
    <col min="9463" max="9463" width="7.42578125" style="77" bestFit="1" customWidth="1"/>
    <col min="9464" max="9464" width="9" style="77" bestFit="1" customWidth="1"/>
    <col min="9465" max="9465" width="7.42578125" style="77" bestFit="1" customWidth="1"/>
    <col min="9466" max="9466" width="9" style="77" bestFit="1" customWidth="1"/>
    <col min="9467" max="9467" width="10" style="77" bestFit="1" customWidth="1"/>
    <col min="9468" max="9701" width="9.140625" style="77"/>
    <col min="9702" max="9702" width="4.7109375" style="77" bestFit="1" customWidth="1"/>
    <col min="9703" max="9703" width="23.7109375" style="77" customWidth="1"/>
    <col min="9704" max="9704" width="26.28515625" style="77" customWidth="1"/>
    <col min="9705" max="9705" width="9" style="77" bestFit="1" customWidth="1"/>
    <col min="9706" max="9706" width="5.42578125" style="77" customWidth="1"/>
    <col min="9707" max="9707" width="10" style="77" bestFit="1" customWidth="1"/>
    <col min="9708" max="9708" width="9.140625" style="77"/>
    <col min="9709" max="9709" width="9" style="77" bestFit="1" customWidth="1"/>
    <col min="9710" max="9710" width="12.140625" style="77" customWidth="1"/>
    <col min="9711" max="9711" width="10" style="77" bestFit="1" customWidth="1"/>
    <col min="9712" max="9712" width="10.140625" style="77" bestFit="1" customWidth="1"/>
    <col min="9713" max="9713" width="10" style="77" bestFit="1" customWidth="1"/>
    <col min="9714" max="9714" width="5.42578125" style="77" bestFit="1" customWidth="1"/>
    <col min="9715" max="9715" width="9.42578125" style="77" customWidth="1"/>
    <col min="9716" max="9716" width="5.42578125" style="77" bestFit="1" customWidth="1"/>
    <col min="9717" max="9717" width="9" style="77" bestFit="1" customWidth="1"/>
    <col min="9718" max="9718" width="10" style="77" bestFit="1" customWidth="1"/>
    <col min="9719" max="9719" width="7.42578125" style="77" bestFit="1" customWidth="1"/>
    <col min="9720" max="9720" width="9" style="77" bestFit="1" customWidth="1"/>
    <col min="9721" max="9721" width="7.42578125" style="77" bestFit="1" customWidth="1"/>
    <col min="9722" max="9722" width="9" style="77" bestFit="1" customWidth="1"/>
    <col min="9723" max="9723" width="10" style="77" bestFit="1" customWidth="1"/>
    <col min="9724" max="9957" width="9.140625" style="77"/>
    <col min="9958" max="9958" width="4.7109375" style="77" bestFit="1" customWidth="1"/>
    <col min="9959" max="9959" width="23.7109375" style="77" customWidth="1"/>
    <col min="9960" max="9960" width="26.28515625" style="77" customWidth="1"/>
    <col min="9961" max="9961" width="9" style="77" bestFit="1" customWidth="1"/>
    <col min="9962" max="9962" width="5.42578125" style="77" customWidth="1"/>
    <col min="9963" max="9963" width="10" style="77" bestFit="1" customWidth="1"/>
    <col min="9964" max="9964" width="9.140625" style="77"/>
    <col min="9965" max="9965" width="9" style="77" bestFit="1" customWidth="1"/>
    <col min="9966" max="9966" width="12.140625" style="77" customWidth="1"/>
    <col min="9967" max="9967" width="10" style="77" bestFit="1" customWidth="1"/>
    <col min="9968" max="9968" width="10.140625" style="77" bestFit="1" customWidth="1"/>
    <col min="9969" max="9969" width="10" style="77" bestFit="1" customWidth="1"/>
    <col min="9970" max="9970" width="5.42578125" style="77" bestFit="1" customWidth="1"/>
    <col min="9971" max="9971" width="9.42578125" style="77" customWidth="1"/>
    <col min="9972" max="9972" width="5.42578125" style="77" bestFit="1" customWidth="1"/>
    <col min="9973" max="9973" width="9" style="77" bestFit="1" customWidth="1"/>
    <col min="9974" max="9974" width="10" style="77" bestFit="1" customWidth="1"/>
    <col min="9975" max="9975" width="7.42578125" style="77" bestFit="1" customWidth="1"/>
    <col min="9976" max="9976" width="9" style="77" bestFit="1" customWidth="1"/>
    <col min="9977" max="9977" width="7.42578125" style="77" bestFit="1" customWidth="1"/>
    <col min="9978" max="9978" width="9" style="77" bestFit="1" customWidth="1"/>
    <col min="9979" max="9979" width="10" style="77" bestFit="1" customWidth="1"/>
    <col min="9980" max="10213" width="9.140625" style="77"/>
    <col min="10214" max="10214" width="4.7109375" style="77" bestFit="1" customWidth="1"/>
    <col min="10215" max="10215" width="23.7109375" style="77" customWidth="1"/>
    <col min="10216" max="10216" width="26.28515625" style="77" customWidth="1"/>
    <col min="10217" max="10217" width="9" style="77" bestFit="1" customWidth="1"/>
    <col min="10218" max="10218" width="5.42578125" style="77" customWidth="1"/>
    <col min="10219" max="10219" width="10" style="77" bestFit="1" customWidth="1"/>
    <col min="10220" max="10220" width="9.140625" style="77"/>
    <col min="10221" max="10221" width="9" style="77" bestFit="1" customWidth="1"/>
    <col min="10222" max="10222" width="12.140625" style="77" customWidth="1"/>
    <col min="10223" max="10223" width="10" style="77" bestFit="1" customWidth="1"/>
    <col min="10224" max="10224" width="10.140625" style="77" bestFit="1" customWidth="1"/>
    <col min="10225" max="10225" width="10" style="77" bestFit="1" customWidth="1"/>
    <col min="10226" max="10226" width="5.42578125" style="77" bestFit="1" customWidth="1"/>
    <col min="10227" max="10227" width="9.42578125" style="77" customWidth="1"/>
    <col min="10228" max="10228" width="5.42578125" style="77" bestFit="1" customWidth="1"/>
    <col min="10229" max="10229" width="9" style="77" bestFit="1" customWidth="1"/>
    <col min="10230" max="10230" width="10" style="77" bestFit="1" customWidth="1"/>
    <col min="10231" max="10231" width="7.42578125" style="77" bestFit="1" customWidth="1"/>
    <col min="10232" max="10232" width="9" style="77" bestFit="1" customWidth="1"/>
    <col min="10233" max="10233" width="7.42578125" style="77" bestFit="1" customWidth="1"/>
    <col min="10234" max="10234" width="9" style="77" bestFit="1" customWidth="1"/>
    <col min="10235" max="10235" width="10" style="77" bestFit="1" customWidth="1"/>
    <col min="10236" max="10469" width="9.140625" style="77"/>
    <col min="10470" max="10470" width="4.7109375" style="77" bestFit="1" customWidth="1"/>
    <col min="10471" max="10471" width="23.7109375" style="77" customWidth="1"/>
    <col min="10472" max="10472" width="26.28515625" style="77" customWidth="1"/>
    <col min="10473" max="10473" width="9" style="77" bestFit="1" customWidth="1"/>
    <col min="10474" max="10474" width="5.42578125" style="77" customWidth="1"/>
    <col min="10475" max="10475" width="10" style="77" bestFit="1" customWidth="1"/>
    <col min="10476" max="10476" width="9.140625" style="77"/>
    <col min="10477" max="10477" width="9" style="77" bestFit="1" customWidth="1"/>
    <col min="10478" max="10478" width="12.140625" style="77" customWidth="1"/>
    <col min="10479" max="10479" width="10" style="77" bestFit="1" customWidth="1"/>
    <col min="10480" max="10480" width="10.140625" style="77" bestFit="1" customWidth="1"/>
    <col min="10481" max="10481" width="10" style="77" bestFit="1" customWidth="1"/>
    <col min="10482" max="10482" width="5.42578125" style="77" bestFit="1" customWidth="1"/>
    <col min="10483" max="10483" width="9.42578125" style="77" customWidth="1"/>
    <col min="10484" max="10484" width="5.42578125" style="77" bestFit="1" customWidth="1"/>
    <col min="10485" max="10485" width="9" style="77" bestFit="1" customWidth="1"/>
    <col min="10486" max="10486" width="10" style="77" bestFit="1" customWidth="1"/>
    <col min="10487" max="10487" width="7.42578125" style="77" bestFit="1" customWidth="1"/>
    <col min="10488" max="10488" width="9" style="77" bestFit="1" customWidth="1"/>
    <col min="10489" max="10489" width="7.42578125" style="77" bestFit="1" customWidth="1"/>
    <col min="10490" max="10490" width="9" style="77" bestFit="1" customWidth="1"/>
    <col min="10491" max="10491" width="10" style="77" bestFit="1" customWidth="1"/>
    <col min="10492" max="10725" width="9.140625" style="77"/>
    <col min="10726" max="10726" width="4.7109375" style="77" bestFit="1" customWidth="1"/>
    <col min="10727" max="10727" width="23.7109375" style="77" customWidth="1"/>
    <col min="10728" max="10728" width="26.28515625" style="77" customWidth="1"/>
    <col min="10729" max="10729" width="9" style="77" bestFit="1" customWidth="1"/>
    <col min="10730" max="10730" width="5.42578125" style="77" customWidth="1"/>
    <col min="10731" max="10731" width="10" style="77" bestFit="1" customWidth="1"/>
    <col min="10732" max="10732" width="9.140625" style="77"/>
    <col min="10733" max="10733" width="9" style="77" bestFit="1" customWidth="1"/>
    <col min="10734" max="10734" width="12.140625" style="77" customWidth="1"/>
    <col min="10735" max="10735" width="10" style="77" bestFit="1" customWidth="1"/>
    <col min="10736" max="10736" width="10.140625" style="77" bestFit="1" customWidth="1"/>
    <col min="10737" max="10737" width="10" style="77" bestFit="1" customWidth="1"/>
    <col min="10738" max="10738" width="5.42578125" style="77" bestFit="1" customWidth="1"/>
    <col min="10739" max="10739" width="9.42578125" style="77" customWidth="1"/>
    <col min="10740" max="10740" width="5.42578125" style="77" bestFit="1" customWidth="1"/>
    <col min="10741" max="10741" width="9" style="77" bestFit="1" customWidth="1"/>
    <col min="10742" max="10742" width="10" style="77" bestFit="1" customWidth="1"/>
    <col min="10743" max="10743" width="7.42578125" style="77" bestFit="1" customWidth="1"/>
    <col min="10744" max="10744" width="9" style="77" bestFit="1" customWidth="1"/>
    <col min="10745" max="10745" width="7.42578125" style="77" bestFit="1" customWidth="1"/>
    <col min="10746" max="10746" width="9" style="77" bestFit="1" customWidth="1"/>
    <col min="10747" max="10747" width="10" style="77" bestFit="1" customWidth="1"/>
    <col min="10748" max="10981" width="9.140625" style="77"/>
    <col min="10982" max="10982" width="4.7109375" style="77" bestFit="1" customWidth="1"/>
    <col min="10983" max="10983" width="23.7109375" style="77" customWidth="1"/>
    <col min="10984" max="10984" width="26.28515625" style="77" customWidth="1"/>
    <col min="10985" max="10985" width="9" style="77" bestFit="1" customWidth="1"/>
    <col min="10986" max="10986" width="5.42578125" style="77" customWidth="1"/>
    <col min="10987" max="10987" width="10" style="77" bestFit="1" customWidth="1"/>
    <col min="10988" max="10988" width="9.140625" style="77"/>
    <col min="10989" max="10989" width="9" style="77" bestFit="1" customWidth="1"/>
    <col min="10990" max="10990" width="12.140625" style="77" customWidth="1"/>
    <col min="10991" max="10991" width="10" style="77" bestFit="1" customWidth="1"/>
    <col min="10992" max="10992" width="10.140625" style="77" bestFit="1" customWidth="1"/>
    <col min="10993" max="10993" width="10" style="77" bestFit="1" customWidth="1"/>
    <col min="10994" max="10994" width="5.42578125" style="77" bestFit="1" customWidth="1"/>
    <col min="10995" max="10995" width="9.42578125" style="77" customWidth="1"/>
    <col min="10996" max="10996" width="5.42578125" style="77" bestFit="1" customWidth="1"/>
    <col min="10997" max="10997" width="9" style="77" bestFit="1" customWidth="1"/>
    <col min="10998" max="10998" width="10" style="77" bestFit="1" customWidth="1"/>
    <col min="10999" max="10999" width="7.42578125" style="77" bestFit="1" customWidth="1"/>
    <col min="11000" max="11000" width="9" style="77" bestFit="1" customWidth="1"/>
    <col min="11001" max="11001" width="7.42578125" style="77" bestFit="1" customWidth="1"/>
    <col min="11002" max="11002" width="9" style="77" bestFit="1" customWidth="1"/>
    <col min="11003" max="11003" width="10" style="77" bestFit="1" customWidth="1"/>
    <col min="11004" max="11237" width="9.140625" style="77"/>
    <col min="11238" max="11238" width="4.7109375" style="77" bestFit="1" customWidth="1"/>
    <col min="11239" max="11239" width="23.7109375" style="77" customWidth="1"/>
    <col min="11240" max="11240" width="26.28515625" style="77" customWidth="1"/>
    <col min="11241" max="11241" width="9" style="77" bestFit="1" customWidth="1"/>
    <col min="11242" max="11242" width="5.42578125" style="77" customWidth="1"/>
    <col min="11243" max="11243" width="10" style="77" bestFit="1" customWidth="1"/>
    <col min="11244" max="11244" width="9.140625" style="77"/>
    <col min="11245" max="11245" width="9" style="77" bestFit="1" customWidth="1"/>
    <col min="11246" max="11246" width="12.140625" style="77" customWidth="1"/>
    <col min="11247" max="11247" width="10" style="77" bestFit="1" customWidth="1"/>
    <col min="11248" max="11248" width="10.140625" style="77" bestFit="1" customWidth="1"/>
    <col min="11249" max="11249" width="10" style="77" bestFit="1" customWidth="1"/>
    <col min="11250" max="11250" width="5.42578125" style="77" bestFit="1" customWidth="1"/>
    <col min="11251" max="11251" width="9.42578125" style="77" customWidth="1"/>
    <col min="11252" max="11252" width="5.42578125" style="77" bestFit="1" customWidth="1"/>
    <col min="11253" max="11253" width="9" style="77" bestFit="1" customWidth="1"/>
    <col min="11254" max="11254" width="10" style="77" bestFit="1" customWidth="1"/>
    <col min="11255" max="11255" width="7.42578125" style="77" bestFit="1" customWidth="1"/>
    <col min="11256" max="11256" width="9" style="77" bestFit="1" customWidth="1"/>
    <col min="11257" max="11257" width="7.42578125" style="77" bestFit="1" customWidth="1"/>
    <col min="11258" max="11258" width="9" style="77" bestFit="1" customWidth="1"/>
    <col min="11259" max="11259" width="10" style="77" bestFit="1" customWidth="1"/>
    <col min="11260" max="11493" width="9.140625" style="77"/>
    <col min="11494" max="11494" width="4.7109375" style="77" bestFit="1" customWidth="1"/>
    <col min="11495" max="11495" width="23.7109375" style="77" customWidth="1"/>
    <col min="11496" max="11496" width="26.28515625" style="77" customWidth="1"/>
    <col min="11497" max="11497" width="9" style="77" bestFit="1" customWidth="1"/>
    <col min="11498" max="11498" width="5.42578125" style="77" customWidth="1"/>
    <col min="11499" max="11499" width="10" style="77" bestFit="1" customWidth="1"/>
    <col min="11500" max="11500" width="9.140625" style="77"/>
    <col min="11501" max="11501" width="9" style="77" bestFit="1" customWidth="1"/>
    <col min="11502" max="11502" width="12.140625" style="77" customWidth="1"/>
    <col min="11503" max="11503" width="10" style="77" bestFit="1" customWidth="1"/>
    <col min="11504" max="11504" width="10.140625" style="77" bestFit="1" customWidth="1"/>
    <col min="11505" max="11505" width="10" style="77" bestFit="1" customWidth="1"/>
    <col min="11506" max="11506" width="5.42578125" style="77" bestFit="1" customWidth="1"/>
    <col min="11507" max="11507" width="9.42578125" style="77" customWidth="1"/>
    <col min="11508" max="11508" width="5.42578125" style="77" bestFit="1" customWidth="1"/>
    <col min="11509" max="11509" width="9" style="77" bestFit="1" customWidth="1"/>
    <col min="11510" max="11510" width="10" style="77" bestFit="1" customWidth="1"/>
    <col min="11511" max="11511" width="7.42578125" style="77" bestFit="1" customWidth="1"/>
    <col min="11512" max="11512" width="9" style="77" bestFit="1" customWidth="1"/>
    <col min="11513" max="11513" width="7.42578125" style="77" bestFit="1" customWidth="1"/>
    <col min="11514" max="11514" width="9" style="77" bestFit="1" customWidth="1"/>
    <col min="11515" max="11515" width="10" style="77" bestFit="1" customWidth="1"/>
    <col min="11516" max="11749" width="9.140625" style="77"/>
    <col min="11750" max="11750" width="4.7109375" style="77" bestFit="1" customWidth="1"/>
    <col min="11751" max="11751" width="23.7109375" style="77" customWidth="1"/>
    <col min="11752" max="11752" width="26.28515625" style="77" customWidth="1"/>
    <col min="11753" max="11753" width="9" style="77" bestFit="1" customWidth="1"/>
    <col min="11754" max="11754" width="5.42578125" style="77" customWidth="1"/>
    <col min="11755" max="11755" width="10" style="77" bestFit="1" customWidth="1"/>
    <col min="11756" max="11756" width="9.140625" style="77"/>
    <col min="11757" max="11757" width="9" style="77" bestFit="1" customWidth="1"/>
    <col min="11758" max="11758" width="12.140625" style="77" customWidth="1"/>
    <col min="11759" max="11759" width="10" style="77" bestFit="1" customWidth="1"/>
    <col min="11760" max="11760" width="10.140625" style="77" bestFit="1" customWidth="1"/>
    <col min="11761" max="11761" width="10" style="77" bestFit="1" customWidth="1"/>
    <col min="11762" max="11762" width="5.42578125" style="77" bestFit="1" customWidth="1"/>
    <col min="11763" max="11763" width="9.42578125" style="77" customWidth="1"/>
    <col min="11764" max="11764" width="5.42578125" style="77" bestFit="1" customWidth="1"/>
    <col min="11765" max="11765" width="9" style="77" bestFit="1" customWidth="1"/>
    <col min="11766" max="11766" width="10" style="77" bestFit="1" customWidth="1"/>
    <col min="11767" max="11767" width="7.42578125" style="77" bestFit="1" customWidth="1"/>
    <col min="11768" max="11768" width="9" style="77" bestFit="1" customWidth="1"/>
    <col min="11769" max="11769" width="7.42578125" style="77" bestFit="1" customWidth="1"/>
    <col min="11770" max="11770" width="9" style="77" bestFit="1" customWidth="1"/>
    <col min="11771" max="11771" width="10" style="77" bestFit="1" customWidth="1"/>
    <col min="11772" max="12005" width="9.140625" style="77"/>
    <col min="12006" max="12006" width="4.7109375" style="77" bestFit="1" customWidth="1"/>
    <col min="12007" max="12007" width="23.7109375" style="77" customWidth="1"/>
    <col min="12008" max="12008" width="26.28515625" style="77" customWidth="1"/>
    <col min="12009" max="12009" width="9" style="77" bestFit="1" customWidth="1"/>
    <col min="12010" max="12010" width="5.42578125" style="77" customWidth="1"/>
    <col min="12011" max="12011" width="10" style="77" bestFit="1" customWidth="1"/>
    <col min="12012" max="12012" width="9.140625" style="77"/>
    <col min="12013" max="12013" width="9" style="77" bestFit="1" customWidth="1"/>
    <col min="12014" max="12014" width="12.140625" style="77" customWidth="1"/>
    <col min="12015" max="12015" width="10" style="77" bestFit="1" customWidth="1"/>
    <col min="12016" max="12016" width="10.140625" style="77" bestFit="1" customWidth="1"/>
    <col min="12017" max="12017" width="10" style="77" bestFit="1" customWidth="1"/>
    <col min="12018" max="12018" width="5.42578125" style="77" bestFit="1" customWidth="1"/>
    <col min="12019" max="12019" width="9.42578125" style="77" customWidth="1"/>
    <col min="12020" max="12020" width="5.42578125" style="77" bestFit="1" customWidth="1"/>
    <col min="12021" max="12021" width="9" style="77" bestFit="1" customWidth="1"/>
    <col min="12022" max="12022" width="10" style="77" bestFit="1" customWidth="1"/>
    <col min="12023" max="12023" width="7.42578125" style="77" bestFit="1" customWidth="1"/>
    <col min="12024" max="12024" width="9" style="77" bestFit="1" customWidth="1"/>
    <col min="12025" max="12025" width="7.42578125" style="77" bestFit="1" customWidth="1"/>
    <col min="12026" max="12026" width="9" style="77" bestFit="1" customWidth="1"/>
    <col min="12027" max="12027" width="10" style="77" bestFit="1" customWidth="1"/>
    <col min="12028" max="12261" width="9.140625" style="77"/>
    <col min="12262" max="12262" width="4.7109375" style="77" bestFit="1" customWidth="1"/>
    <col min="12263" max="12263" width="23.7109375" style="77" customWidth="1"/>
    <col min="12264" max="12264" width="26.28515625" style="77" customWidth="1"/>
    <col min="12265" max="12265" width="9" style="77" bestFit="1" customWidth="1"/>
    <col min="12266" max="12266" width="5.42578125" style="77" customWidth="1"/>
    <col min="12267" max="12267" width="10" style="77" bestFit="1" customWidth="1"/>
    <col min="12268" max="12268" width="9.140625" style="77"/>
    <col min="12269" max="12269" width="9" style="77" bestFit="1" customWidth="1"/>
    <col min="12270" max="12270" width="12.140625" style="77" customWidth="1"/>
    <col min="12271" max="12271" width="10" style="77" bestFit="1" customWidth="1"/>
    <col min="12272" max="12272" width="10.140625" style="77" bestFit="1" customWidth="1"/>
    <col min="12273" max="12273" width="10" style="77" bestFit="1" customWidth="1"/>
    <col min="12274" max="12274" width="5.42578125" style="77" bestFit="1" customWidth="1"/>
    <col min="12275" max="12275" width="9.42578125" style="77" customWidth="1"/>
    <col min="12276" max="12276" width="5.42578125" style="77" bestFit="1" customWidth="1"/>
    <col min="12277" max="12277" width="9" style="77" bestFit="1" customWidth="1"/>
    <col min="12278" max="12278" width="10" style="77" bestFit="1" customWidth="1"/>
    <col min="12279" max="12279" width="7.42578125" style="77" bestFit="1" customWidth="1"/>
    <col min="12280" max="12280" width="9" style="77" bestFit="1" customWidth="1"/>
    <col min="12281" max="12281" width="7.42578125" style="77" bestFit="1" customWidth="1"/>
    <col min="12282" max="12282" width="9" style="77" bestFit="1" customWidth="1"/>
    <col min="12283" max="12283" width="10" style="77" bestFit="1" customWidth="1"/>
    <col min="12284" max="12517" width="9.140625" style="77"/>
    <col min="12518" max="12518" width="4.7109375" style="77" bestFit="1" customWidth="1"/>
    <col min="12519" max="12519" width="23.7109375" style="77" customWidth="1"/>
    <col min="12520" max="12520" width="26.28515625" style="77" customWidth="1"/>
    <col min="12521" max="12521" width="9" style="77" bestFit="1" customWidth="1"/>
    <col min="12522" max="12522" width="5.42578125" style="77" customWidth="1"/>
    <col min="12523" max="12523" width="10" style="77" bestFit="1" customWidth="1"/>
    <col min="12524" max="12524" width="9.140625" style="77"/>
    <col min="12525" max="12525" width="9" style="77" bestFit="1" customWidth="1"/>
    <col min="12526" max="12526" width="12.140625" style="77" customWidth="1"/>
    <col min="12527" max="12527" width="10" style="77" bestFit="1" customWidth="1"/>
    <col min="12528" max="12528" width="10.140625" style="77" bestFit="1" customWidth="1"/>
    <col min="12529" max="12529" width="10" style="77" bestFit="1" customWidth="1"/>
    <col min="12530" max="12530" width="5.42578125" style="77" bestFit="1" customWidth="1"/>
    <col min="12531" max="12531" width="9.42578125" style="77" customWidth="1"/>
    <col min="12532" max="12532" width="5.42578125" style="77" bestFit="1" customWidth="1"/>
    <col min="12533" max="12533" width="9" style="77" bestFit="1" customWidth="1"/>
    <col min="12534" max="12534" width="10" style="77" bestFit="1" customWidth="1"/>
    <col min="12535" max="12535" width="7.42578125" style="77" bestFit="1" customWidth="1"/>
    <col min="12536" max="12536" width="9" style="77" bestFit="1" customWidth="1"/>
    <col min="12537" max="12537" width="7.42578125" style="77" bestFit="1" customWidth="1"/>
    <col min="12538" max="12538" width="9" style="77" bestFit="1" customWidth="1"/>
    <col min="12539" max="12539" width="10" style="77" bestFit="1" customWidth="1"/>
    <col min="12540" max="12773" width="9.140625" style="77"/>
    <col min="12774" max="12774" width="4.7109375" style="77" bestFit="1" customWidth="1"/>
    <col min="12775" max="12775" width="23.7109375" style="77" customWidth="1"/>
    <col min="12776" max="12776" width="26.28515625" style="77" customWidth="1"/>
    <col min="12777" max="12777" width="9" style="77" bestFit="1" customWidth="1"/>
    <col min="12778" max="12778" width="5.42578125" style="77" customWidth="1"/>
    <col min="12779" max="12779" width="10" style="77" bestFit="1" customWidth="1"/>
    <col min="12780" max="12780" width="9.140625" style="77"/>
    <col min="12781" max="12781" width="9" style="77" bestFit="1" customWidth="1"/>
    <col min="12782" max="12782" width="12.140625" style="77" customWidth="1"/>
    <col min="12783" max="12783" width="10" style="77" bestFit="1" customWidth="1"/>
    <col min="12784" max="12784" width="10.140625" style="77" bestFit="1" customWidth="1"/>
    <col min="12785" max="12785" width="10" style="77" bestFit="1" customWidth="1"/>
    <col min="12786" max="12786" width="5.42578125" style="77" bestFit="1" customWidth="1"/>
    <col min="12787" max="12787" width="9.42578125" style="77" customWidth="1"/>
    <col min="12788" max="12788" width="5.42578125" style="77" bestFit="1" customWidth="1"/>
    <col min="12789" max="12789" width="9" style="77" bestFit="1" customWidth="1"/>
    <col min="12790" max="12790" width="10" style="77" bestFit="1" customWidth="1"/>
    <col min="12791" max="12791" width="7.42578125" style="77" bestFit="1" customWidth="1"/>
    <col min="12792" max="12792" width="9" style="77" bestFit="1" customWidth="1"/>
    <col min="12793" max="12793" width="7.42578125" style="77" bestFit="1" customWidth="1"/>
    <col min="12794" max="12794" width="9" style="77" bestFit="1" customWidth="1"/>
    <col min="12795" max="12795" width="10" style="77" bestFit="1" customWidth="1"/>
    <col min="12796" max="13029" width="9.140625" style="77"/>
    <col min="13030" max="13030" width="4.7109375" style="77" bestFit="1" customWidth="1"/>
    <col min="13031" max="13031" width="23.7109375" style="77" customWidth="1"/>
    <col min="13032" max="13032" width="26.28515625" style="77" customWidth="1"/>
    <col min="13033" max="13033" width="9" style="77" bestFit="1" customWidth="1"/>
    <col min="13034" max="13034" width="5.42578125" style="77" customWidth="1"/>
    <col min="13035" max="13035" width="10" style="77" bestFit="1" customWidth="1"/>
    <col min="13036" max="13036" width="9.140625" style="77"/>
    <col min="13037" max="13037" width="9" style="77" bestFit="1" customWidth="1"/>
    <col min="13038" max="13038" width="12.140625" style="77" customWidth="1"/>
    <col min="13039" max="13039" width="10" style="77" bestFit="1" customWidth="1"/>
    <col min="13040" max="13040" width="10.140625" style="77" bestFit="1" customWidth="1"/>
    <col min="13041" max="13041" width="10" style="77" bestFit="1" customWidth="1"/>
    <col min="13042" max="13042" width="5.42578125" style="77" bestFit="1" customWidth="1"/>
    <col min="13043" max="13043" width="9.42578125" style="77" customWidth="1"/>
    <col min="13044" max="13044" width="5.42578125" style="77" bestFit="1" customWidth="1"/>
    <col min="13045" max="13045" width="9" style="77" bestFit="1" customWidth="1"/>
    <col min="13046" max="13046" width="10" style="77" bestFit="1" customWidth="1"/>
    <col min="13047" max="13047" width="7.42578125" style="77" bestFit="1" customWidth="1"/>
    <col min="13048" max="13048" width="9" style="77" bestFit="1" customWidth="1"/>
    <col min="13049" max="13049" width="7.42578125" style="77" bestFit="1" customWidth="1"/>
    <col min="13050" max="13050" width="9" style="77" bestFit="1" customWidth="1"/>
    <col min="13051" max="13051" width="10" style="77" bestFit="1" customWidth="1"/>
    <col min="13052" max="13285" width="9.140625" style="77"/>
    <col min="13286" max="13286" width="4.7109375" style="77" bestFit="1" customWidth="1"/>
    <col min="13287" max="13287" width="23.7109375" style="77" customWidth="1"/>
    <col min="13288" max="13288" width="26.28515625" style="77" customWidth="1"/>
    <col min="13289" max="13289" width="9" style="77" bestFit="1" customWidth="1"/>
    <col min="13290" max="13290" width="5.42578125" style="77" customWidth="1"/>
    <col min="13291" max="13291" width="10" style="77" bestFit="1" customWidth="1"/>
    <col min="13292" max="13292" width="9.140625" style="77"/>
    <col min="13293" max="13293" width="9" style="77" bestFit="1" customWidth="1"/>
    <col min="13294" max="13294" width="12.140625" style="77" customWidth="1"/>
    <col min="13295" max="13295" width="10" style="77" bestFit="1" customWidth="1"/>
    <col min="13296" max="13296" width="10.140625" style="77" bestFit="1" customWidth="1"/>
    <col min="13297" max="13297" width="10" style="77" bestFit="1" customWidth="1"/>
    <col min="13298" max="13298" width="5.42578125" style="77" bestFit="1" customWidth="1"/>
    <col min="13299" max="13299" width="9.42578125" style="77" customWidth="1"/>
    <col min="13300" max="13300" width="5.42578125" style="77" bestFit="1" customWidth="1"/>
    <col min="13301" max="13301" width="9" style="77" bestFit="1" customWidth="1"/>
    <col min="13302" max="13302" width="10" style="77" bestFit="1" customWidth="1"/>
    <col min="13303" max="13303" width="7.42578125" style="77" bestFit="1" customWidth="1"/>
    <col min="13304" max="13304" width="9" style="77" bestFit="1" customWidth="1"/>
    <col min="13305" max="13305" width="7.42578125" style="77" bestFit="1" customWidth="1"/>
    <col min="13306" max="13306" width="9" style="77" bestFit="1" customWidth="1"/>
    <col min="13307" max="13307" width="10" style="77" bestFit="1" customWidth="1"/>
    <col min="13308" max="13541" width="9.140625" style="77"/>
    <col min="13542" max="13542" width="4.7109375" style="77" bestFit="1" customWidth="1"/>
    <col min="13543" max="13543" width="23.7109375" style="77" customWidth="1"/>
    <col min="13544" max="13544" width="26.28515625" style="77" customWidth="1"/>
    <col min="13545" max="13545" width="9" style="77" bestFit="1" customWidth="1"/>
    <col min="13546" max="13546" width="5.42578125" style="77" customWidth="1"/>
    <col min="13547" max="13547" width="10" style="77" bestFit="1" customWidth="1"/>
    <col min="13548" max="13548" width="9.140625" style="77"/>
    <col min="13549" max="13549" width="9" style="77" bestFit="1" customWidth="1"/>
    <col min="13550" max="13550" width="12.140625" style="77" customWidth="1"/>
    <col min="13551" max="13551" width="10" style="77" bestFit="1" customWidth="1"/>
    <col min="13552" max="13552" width="10.140625" style="77" bestFit="1" customWidth="1"/>
    <col min="13553" max="13553" width="10" style="77" bestFit="1" customWidth="1"/>
    <col min="13554" max="13554" width="5.42578125" style="77" bestFit="1" customWidth="1"/>
    <col min="13555" max="13555" width="9.42578125" style="77" customWidth="1"/>
    <col min="13556" max="13556" width="5.42578125" style="77" bestFit="1" customWidth="1"/>
    <col min="13557" max="13557" width="9" style="77" bestFit="1" customWidth="1"/>
    <col min="13558" max="13558" width="10" style="77" bestFit="1" customWidth="1"/>
    <col min="13559" max="13559" width="7.42578125" style="77" bestFit="1" customWidth="1"/>
    <col min="13560" max="13560" width="9" style="77" bestFit="1" customWidth="1"/>
    <col min="13561" max="13561" width="7.42578125" style="77" bestFit="1" customWidth="1"/>
    <col min="13562" max="13562" width="9" style="77" bestFit="1" customWidth="1"/>
    <col min="13563" max="13563" width="10" style="77" bestFit="1" customWidth="1"/>
    <col min="13564" max="13797" width="9.140625" style="77"/>
    <col min="13798" max="13798" width="4.7109375" style="77" bestFit="1" customWidth="1"/>
    <col min="13799" max="13799" width="23.7109375" style="77" customWidth="1"/>
    <col min="13800" max="13800" width="26.28515625" style="77" customWidth="1"/>
    <col min="13801" max="13801" width="9" style="77" bestFit="1" customWidth="1"/>
    <col min="13802" max="13802" width="5.42578125" style="77" customWidth="1"/>
    <col min="13803" max="13803" width="10" style="77" bestFit="1" customWidth="1"/>
    <col min="13804" max="13804" width="9.140625" style="77"/>
    <col min="13805" max="13805" width="9" style="77" bestFit="1" customWidth="1"/>
    <col min="13806" max="13806" width="12.140625" style="77" customWidth="1"/>
    <col min="13807" max="13807" width="10" style="77" bestFit="1" customWidth="1"/>
    <col min="13808" max="13808" width="10.140625" style="77" bestFit="1" customWidth="1"/>
    <col min="13809" max="13809" width="10" style="77" bestFit="1" customWidth="1"/>
    <col min="13810" max="13810" width="5.42578125" style="77" bestFit="1" customWidth="1"/>
    <col min="13811" max="13811" width="9.42578125" style="77" customWidth="1"/>
    <col min="13812" max="13812" width="5.42578125" style="77" bestFit="1" customWidth="1"/>
    <col min="13813" max="13813" width="9" style="77" bestFit="1" customWidth="1"/>
    <col min="13814" max="13814" width="10" style="77" bestFit="1" customWidth="1"/>
    <col min="13815" max="13815" width="7.42578125" style="77" bestFit="1" customWidth="1"/>
    <col min="13816" max="13816" width="9" style="77" bestFit="1" customWidth="1"/>
    <col min="13817" max="13817" width="7.42578125" style="77" bestFit="1" customWidth="1"/>
    <col min="13818" max="13818" width="9" style="77" bestFit="1" customWidth="1"/>
    <col min="13819" max="13819" width="10" style="77" bestFit="1" customWidth="1"/>
    <col min="13820" max="14053" width="9.140625" style="77"/>
    <col min="14054" max="14054" width="4.7109375" style="77" bestFit="1" customWidth="1"/>
    <col min="14055" max="14055" width="23.7109375" style="77" customWidth="1"/>
    <col min="14056" max="14056" width="26.28515625" style="77" customWidth="1"/>
    <col min="14057" max="14057" width="9" style="77" bestFit="1" customWidth="1"/>
    <col min="14058" max="14058" width="5.42578125" style="77" customWidth="1"/>
    <col min="14059" max="14059" width="10" style="77" bestFit="1" customWidth="1"/>
    <col min="14060" max="14060" width="9.140625" style="77"/>
    <col min="14061" max="14061" width="9" style="77" bestFit="1" customWidth="1"/>
    <col min="14062" max="14062" width="12.140625" style="77" customWidth="1"/>
    <col min="14063" max="14063" width="10" style="77" bestFit="1" customWidth="1"/>
    <col min="14064" max="14064" width="10.140625" style="77" bestFit="1" customWidth="1"/>
    <col min="14065" max="14065" width="10" style="77" bestFit="1" customWidth="1"/>
    <col min="14066" max="14066" width="5.42578125" style="77" bestFit="1" customWidth="1"/>
    <col min="14067" max="14067" width="9.42578125" style="77" customWidth="1"/>
    <col min="14068" max="14068" width="5.42578125" style="77" bestFit="1" customWidth="1"/>
    <col min="14069" max="14069" width="9" style="77" bestFit="1" customWidth="1"/>
    <col min="14070" max="14070" width="10" style="77" bestFit="1" customWidth="1"/>
    <col min="14071" max="14071" width="7.42578125" style="77" bestFit="1" customWidth="1"/>
    <col min="14072" max="14072" width="9" style="77" bestFit="1" customWidth="1"/>
    <col min="14073" max="14073" width="7.42578125" style="77" bestFit="1" customWidth="1"/>
    <col min="14074" max="14074" width="9" style="77" bestFit="1" customWidth="1"/>
    <col min="14075" max="14075" width="10" style="77" bestFit="1" customWidth="1"/>
    <col min="14076" max="14309" width="9.140625" style="77"/>
    <col min="14310" max="14310" width="4.7109375" style="77" bestFit="1" customWidth="1"/>
    <col min="14311" max="14311" width="23.7109375" style="77" customWidth="1"/>
    <col min="14312" max="14312" width="26.28515625" style="77" customWidth="1"/>
    <col min="14313" max="14313" width="9" style="77" bestFit="1" customWidth="1"/>
    <col min="14314" max="14314" width="5.42578125" style="77" customWidth="1"/>
    <col min="14315" max="14315" width="10" style="77" bestFit="1" customWidth="1"/>
    <col min="14316" max="14316" width="9.140625" style="77"/>
    <col min="14317" max="14317" width="9" style="77" bestFit="1" customWidth="1"/>
    <col min="14318" max="14318" width="12.140625" style="77" customWidth="1"/>
    <col min="14319" max="14319" width="10" style="77" bestFit="1" customWidth="1"/>
    <col min="14320" max="14320" width="10.140625" style="77" bestFit="1" customWidth="1"/>
    <col min="14321" max="14321" width="10" style="77" bestFit="1" customWidth="1"/>
    <col min="14322" max="14322" width="5.42578125" style="77" bestFit="1" customWidth="1"/>
    <col min="14323" max="14323" width="9.42578125" style="77" customWidth="1"/>
    <col min="14324" max="14324" width="5.42578125" style="77" bestFit="1" customWidth="1"/>
    <col min="14325" max="14325" width="9" style="77" bestFit="1" customWidth="1"/>
    <col min="14326" max="14326" width="10" style="77" bestFit="1" customWidth="1"/>
    <col min="14327" max="14327" width="7.42578125" style="77" bestFit="1" customWidth="1"/>
    <col min="14328" max="14328" width="9" style="77" bestFit="1" customWidth="1"/>
    <col min="14329" max="14329" width="7.42578125" style="77" bestFit="1" customWidth="1"/>
    <col min="14330" max="14330" width="9" style="77" bestFit="1" customWidth="1"/>
    <col min="14331" max="14331" width="10" style="77" bestFit="1" customWidth="1"/>
    <col min="14332" max="14565" width="9.140625" style="77"/>
    <col min="14566" max="14566" width="4.7109375" style="77" bestFit="1" customWidth="1"/>
    <col min="14567" max="14567" width="23.7109375" style="77" customWidth="1"/>
    <col min="14568" max="14568" width="26.28515625" style="77" customWidth="1"/>
    <col min="14569" max="14569" width="9" style="77" bestFit="1" customWidth="1"/>
    <col min="14570" max="14570" width="5.42578125" style="77" customWidth="1"/>
    <col min="14571" max="14571" width="10" style="77" bestFit="1" customWidth="1"/>
    <col min="14572" max="14572" width="9.140625" style="77"/>
    <col min="14573" max="14573" width="9" style="77" bestFit="1" customWidth="1"/>
    <col min="14574" max="14574" width="12.140625" style="77" customWidth="1"/>
    <col min="14575" max="14575" width="10" style="77" bestFit="1" customWidth="1"/>
    <col min="14576" max="14576" width="10.140625" style="77" bestFit="1" customWidth="1"/>
    <col min="14577" max="14577" width="10" style="77" bestFit="1" customWidth="1"/>
    <col min="14578" max="14578" width="5.42578125" style="77" bestFit="1" customWidth="1"/>
    <col min="14579" max="14579" width="9.42578125" style="77" customWidth="1"/>
    <col min="14580" max="14580" width="5.42578125" style="77" bestFit="1" customWidth="1"/>
    <col min="14581" max="14581" width="9" style="77" bestFit="1" customWidth="1"/>
    <col min="14582" max="14582" width="10" style="77" bestFit="1" customWidth="1"/>
    <col min="14583" max="14583" width="7.42578125" style="77" bestFit="1" customWidth="1"/>
    <col min="14584" max="14584" width="9" style="77" bestFit="1" customWidth="1"/>
    <col min="14585" max="14585" width="7.42578125" style="77" bestFit="1" customWidth="1"/>
    <col min="14586" max="14586" width="9" style="77" bestFit="1" customWidth="1"/>
    <col min="14587" max="14587" width="10" style="77" bestFit="1" customWidth="1"/>
    <col min="14588" max="14821" width="9.140625" style="77"/>
    <col min="14822" max="14822" width="4.7109375" style="77" bestFit="1" customWidth="1"/>
    <col min="14823" max="14823" width="23.7109375" style="77" customWidth="1"/>
    <col min="14824" max="14824" width="26.28515625" style="77" customWidth="1"/>
    <col min="14825" max="14825" width="9" style="77" bestFit="1" customWidth="1"/>
    <col min="14826" max="14826" width="5.42578125" style="77" customWidth="1"/>
    <col min="14827" max="14827" width="10" style="77" bestFit="1" customWidth="1"/>
    <col min="14828" max="14828" width="9.140625" style="77"/>
    <col min="14829" max="14829" width="9" style="77" bestFit="1" customWidth="1"/>
    <col min="14830" max="14830" width="12.140625" style="77" customWidth="1"/>
    <col min="14831" max="14831" width="10" style="77" bestFit="1" customWidth="1"/>
    <col min="14832" max="14832" width="10.140625" style="77" bestFit="1" customWidth="1"/>
    <col min="14833" max="14833" width="10" style="77" bestFit="1" customWidth="1"/>
    <col min="14834" max="14834" width="5.42578125" style="77" bestFit="1" customWidth="1"/>
    <col min="14835" max="14835" width="9.42578125" style="77" customWidth="1"/>
    <col min="14836" max="14836" width="5.42578125" style="77" bestFit="1" customWidth="1"/>
    <col min="14837" max="14837" width="9" style="77" bestFit="1" customWidth="1"/>
    <col min="14838" max="14838" width="10" style="77" bestFit="1" customWidth="1"/>
    <col min="14839" max="14839" width="7.42578125" style="77" bestFit="1" customWidth="1"/>
    <col min="14840" max="14840" width="9" style="77" bestFit="1" customWidth="1"/>
    <col min="14841" max="14841" width="7.42578125" style="77" bestFit="1" customWidth="1"/>
    <col min="14842" max="14842" width="9" style="77" bestFit="1" customWidth="1"/>
    <col min="14843" max="14843" width="10" style="77" bestFit="1" customWidth="1"/>
    <col min="14844" max="15077" width="9.140625" style="77"/>
    <col min="15078" max="15078" width="4.7109375" style="77" bestFit="1" customWidth="1"/>
    <col min="15079" max="15079" width="23.7109375" style="77" customWidth="1"/>
    <col min="15080" max="15080" width="26.28515625" style="77" customWidth="1"/>
    <col min="15081" max="15081" width="9" style="77" bestFit="1" customWidth="1"/>
    <col min="15082" max="15082" width="5.42578125" style="77" customWidth="1"/>
    <col min="15083" max="15083" width="10" style="77" bestFit="1" customWidth="1"/>
    <col min="15084" max="15084" width="9.140625" style="77"/>
    <col min="15085" max="15085" width="9" style="77" bestFit="1" customWidth="1"/>
    <col min="15086" max="15086" width="12.140625" style="77" customWidth="1"/>
    <col min="15087" max="15087" width="10" style="77" bestFit="1" customWidth="1"/>
    <col min="15088" max="15088" width="10.140625" style="77" bestFit="1" customWidth="1"/>
    <col min="15089" max="15089" width="10" style="77" bestFit="1" customWidth="1"/>
    <col min="15090" max="15090" width="5.42578125" style="77" bestFit="1" customWidth="1"/>
    <col min="15091" max="15091" width="9.42578125" style="77" customWidth="1"/>
    <col min="15092" max="15092" width="5.42578125" style="77" bestFit="1" customWidth="1"/>
    <col min="15093" max="15093" width="9" style="77" bestFit="1" customWidth="1"/>
    <col min="15094" max="15094" width="10" style="77" bestFit="1" customWidth="1"/>
    <col min="15095" max="15095" width="7.42578125" style="77" bestFit="1" customWidth="1"/>
    <col min="15096" max="15096" width="9" style="77" bestFit="1" customWidth="1"/>
    <col min="15097" max="15097" width="7.42578125" style="77" bestFit="1" customWidth="1"/>
    <col min="15098" max="15098" width="9" style="77" bestFit="1" customWidth="1"/>
    <col min="15099" max="15099" width="10" style="77" bestFit="1" customWidth="1"/>
    <col min="15100" max="15333" width="9.140625" style="77"/>
    <col min="15334" max="15334" width="4.7109375" style="77" bestFit="1" customWidth="1"/>
    <col min="15335" max="15335" width="23.7109375" style="77" customWidth="1"/>
    <col min="15336" max="15336" width="26.28515625" style="77" customWidth="1"/>
    <col min="15337" max="15337" width="9" style="77" bestFit="1" customWidth="1"/>
    <col min="15338" max="15338" width="5.42578125" style="77" customWidth="1"/>
    <col min="15339" max="15339" width="10" style="77" bestFit="1" customWidth="1"/>
    <col min="15340" max="15340" width="9.140625" style="77"/>
    <col min="15341" max="15341" width="9" style="77" bestFit="1" customWidth="1"/>
    <col min="15342" max="15342" width="12.140625" style="77" customWidth="1"/>
    <col min="15343" max="15343" width="10" style="77" bestFit="1" customWidth="1"/>
    <col min="15344" max="15344" width="10.140625" style="77" bestFit="1" customWidth="1"/>
    <col min="15345" max="15345" width="10" style="77" bestFit="1" customWidth="1"/>
    <col min="15346" max="15346" width="5.42578125" style="77" bestFit="1" customWidth="1"/>
    <col min="15347" max="15347" width="9.42578125" style="77" customWidth="1"/>
    <col min="15348" max="15348" width="5.42578125" style="77" bestFit="1" customWidth="1"/>
    <col min="15349" max="15349" width="9" style="77" bestFit="1" customWidth="1"/>
    <col min="15350" max="15350" width="10" style="77" bestFit="1" customWidth="1"/>
    <col min="15351" max="15351" width="7.42578125" style="77" bestFit="1" customWidth="1"/>
    <col min="15352" max="15352" width="9" style="77" bestFit="1" customWidth="1"/>
    <col min="15353" max="15353" width="7.42578125" style="77" bestFit="1" customWidth="1"/>
    <col min="15354" max="15354" width="9" style="77" bestFit="1" customWidth="1"/>
    <col min="15355" max="15355" width="10" style="77" bestFit="1" customWidth="1"/>
    <col min="15356" max="15589" width="9.140625" style="77"/>
    <col min="15590" max="15590" width="4.7109375" style="77" bestFit="1" customWidth="1"/>
    <col min="15591" max="15591" width="23.7109375" style="77" customWidth="1"/>
    <col min="15592" max="15592" width="26.28515625" style="77" customWidth="1"/>
    <col min="15593" max="15593" width="9" style="77" bestFit="1" customWidth="1"/>
    <col min="15594" max="15594" width="5.42578125" style="77" customWidth="1"/>
    <col min="15595" max="15595" width="10" style="77" bestFit="1" customWidth="1"/>
    <col min="15596" max="15596" width="9.140625" style="77"/>
    <col min="15597" max="15597" width="9" style="77" bestFit="1" customWidth="1"/>
    <col min="15598" max="15598" width="12.140625" style="77" customWidth="1"/>
    <col min="15599" max="15599" width="10" style="77" bestFit="1" customWidth="1"/>
    <col min="15600" max="15600" width="10.140625" style="77" bestFit="1" customWidth="1"/>
    <col min="15601" max="15601" width="10" style="77" bestFit="1" customWidth="1"/>
    <col min="15602" max="15602" width="5.42578125" style="77" bestFit="1" customWidth="1"/>
    <col min="15603" max="15603" width="9.42578125" style="77" customWidth="1"/>
    <col min="15604" max="15604" width="5.42578125" style="77" bestFit="1" customWidth="1"/>
    <col min="15605" max="15605" width="9" style="77" bestFit="1" customWidth="1"/>
    <col min="15606" max="15606" width="10" style="77" bestFit="1" customWidth="1"/>
    <col min="15607" max="15607" width="7.42578125" style="77" bestFit="1" customWidth="1"/>
    <col min="15608" max="15608" width="9" style="77" bestFit="1" customWidth="1"/>
    <col min="15609" max="15609" width="7.42578125" style="77" bestFit="1" customWidth="1"/>
    <col min="15610" max="15610" width="9" style="77" bestFit="1" customWidth="1"/>
    <col min="15611" max="15611" width="10" style="77" bestFit="1" customWidth="1"/>
    <col min="15612" max="15845" width="9.140625" style="77"/>
    <col min="15846" max="15846" width="4.7109375" style="77" bestFit="1" customWidth="1"/>
    <col min="15847" max="15847" width="23.7109375" style="77" customWidth="1"/>
    <col min="15848" max="15848" width="26.28515625" style="77" customWidth="1"/>
    <col min="15849" max="15849" width="9" style="77" bestFit="1" customWidth="1"/>
    <col min="15850" max="15850" width="5.42578125" style="77" customWidth="1"/>
    <col min="15851" max="15851" width="10" style="77" bestFit="1" customWidth="1"/>
    <col min="15852" max="15852" width="9.140625" style="77"/>
    <col min="15853" max="15853" width="9" style="77" bestFit="1" customWidth="1"/>
    <col min="15854" max="15854" width="12.140625" style="77" customWidth="1"/>
    <col min="15855" max="15855" width="10" style="77" bestFit="1" customWidth="1"/>
    <col min="15856" max="15856" width="10.140625" style="77" bestFit="1" customWidth="1"/>
    <col min="15857" max="15857" width="10" style="77" bestFit="1" customWidth="1"/>
    <col min="15858" max="15858" width="5.42578125" style="77" bestFit="1" customWidth="1"/>
    <col min="15859" max="15859" width="9.42578125" style="77" customWidth="1"/>
    <col min="15860" max="15860" width="5.42578125" style="77" bestFit="1" customWidth="1"/>
    <col min="15861" max="15861" width="9" style="77" bestFit="1" customWidth="1"/>
    <col min="15862" max="15862" width="10" style="77" bestFit="1" customWidth="1"/>
    <col min="15863" max="15863" width="7.42578125" style="77" bestFit="1" customWidth="1"/>
    <col min="15864" max="15864" width="9" style="77" bestFit="1" customWidth="1"/>
    <col min="15865" max="15865" width="7.42578125" style="77" bestFit="1" customWidth="1"/>
    <col min="15866" max="15866" width="9" style="77" bestFit="1" customWidth="1"/>
    <col min="15867" max="15867" width="10" style="77" bestFit="1" customWidth="1"/>
    <col min="15868" max="16101" width="9.140625" style="77"/>
    <col min="16102" max="16102" width="4.7109375" style="77" bestFit="1" customWidth="1"/>
    <col min="16103" max="16103" width="23.7109375" style="77" customWidth="1"/>
    <col min="16104" max="16104" width="26.28515625" style="77" customWidth="1"/>
    <col min="16105" max="16105" width="9" style="77" bestFit="1" customWidth="1"/>
    <col min="16106" max="16106" width="5.42578125" style="77" customWidth="1"/>
    <col min="16107" max="16107" width="10" style="77" bestFit="1" customWidth="1"/>
    <col min="16108" max="16108" width="9.140625" style="77"/>
    <col min="16109" max="16109" width="9" style="77" bestFit="1" customWidth="1"/>
    <col min="16110" max="16110" width="12.140625" style="77" customWidth="1"/>
    <col min="16111" max="16111" width="10" style="77" bestFit="1" customWidth="1"/>
    <col min="16112" max="16112" width="10.140625" style="77" bestFit="1" customWidth="1"/>
    <col min="16113" max="16113" width="10" style="77" bestFit="1" customWidth="1"/>
    <col min="16114" max="16114" width="5.42578125" style="77" bestFit="1" customWidth="1"/>
    <col min="16115" max="16115" width="9.42578125" style="77" customWidth="1"/>
    <col min="16116" max="16116" width="5.42578125" style="77" bestFit="1" customWidth="1"/>
    <col min="16117" max="16117" width="9" style="77" bestFit="1" customWidth="1"/>
    <col min="16118" max="16118" width="10" style="77" bestFit="1" customWidth="1"/>
    <col min="16119" max="16119" width="7.42578125" style="77" bestFit="1" customWidth="1"/>
    <col min="16120" max="16120" width="9" style="77" bestFit="1" customWidth="1"/>
    <col min="16121" max="16121" width="7.42578125" style="77" bestFit="1" customWidth="1"/>
    <col min="16122" max="16122" width="9" style="77" bestFit="1" customWidth="1"/>
    <col min="16123" max="16123" width="10" style="77" bestFit="1" customWidth="1"/>
    <col min="16124" max="16384" width="9.140625" style="77"/>
  </cols>
  <sheetData>
    <row r="5" spans="1:12" s="75" customFormat="1" ht="21">
      <c r="A5" s="332"/>
      <c r="B5" s="332"/>
      <c r="C5" s="332"/>
      <c r="D5" s="332"/>
      <c r="E5" s="332"/>
      <c r="F5" s="74"/>
      <c r="G5" s="74"/>
      <c r="H5" s="74"/>
      <c r="I5" s="74"/>
      <c r="J5" s="74"/>
      <c r="K5" s="74"/>
      <c r="L5" s="74"/>
    </row>
    <row r="6" spans="1:12" s="75" customFormat="1" ht="12.75">
      <c r="A6" s="333"/>
      <c r="B6" s="333"/>
      <c r="C6" s="333"/>
      <c r="D6" s="333"/>
      <c r="E6" s="333"/>
      <c r="F6" s="76"/>
      <c r="G6" s="76"/>
      <c r="H6" s="76"/>
      <c r="I6" s="76"/>
      <c r="J6" s="76"/>
      <c r="K6" s="76"/>
      <c r="L6" s="76"/>
    </row>
    <row r="7" spans="1:12" ht="15.75">
      <c r="A7" s="384" t="s">
        <v>88</v>
      </c>
      <c r="B7" s="384"/>
      <c r="C7" s="384"/>
      <c r="D7" s="384"/>
      <c r="E7" s="384"/>
    </row>
    <row r="8" spans="1:12" ht="15.75" thickBot="1">
      <c r="A8" s="78"/>
      <c r="B8" s="78"/>
      <c r="C8" s="78"/>
      <c r="D8" s="78"/>
      <c r="E8" s="78"/>
    </row>
    <row r="9" spans="1:12">
      <c r="A9" s="385" t="s">
        <v>89</v>
      </c>
      <c r="B9" s="386"/>
      <c r="C9" s="386"/>
      <c r="D9" s="386"/>
      <c r="E9" s="387"/>
    </row>
    <row r="10" spans="1:12">
      <c r="A10" s="370" t="s">
        <v>90</v>
      </c>
      <c r="B10" s="371"/>
      <c r="C10" s="371"/>
      <c r="D10" s="371"/>
      <c r="E10" s="372"/>
    </row>
    <row r="11" spans="1:12">
      <c r="A11" s="370" t="s">
        <v>220</v>
      </c>
      <c r="B11" s="371"/>
      <c r="C11" s="371"/>
      <c r="D11" s="371"/>
      <c r="E11" s="372"/>
    </row>
    <row r="12" spans="1:12">
      <c r="A12" s="370" t="s">
        <v>197</v>
      </c>
      <c r="B12" s="371"/>
      <c r="C12" s="371"/>
      <c r="D12" s="371"/>
      <c r="E12" s="372"/>
    </row>
    <row r="13" spans="1:12">
      <c r="A13" s="379" t="s">
        <v>198</v>
      </c>
      <c r="B13" s="380"/>
      <c r="C13" s="380"/>
      <c r="D13" s="380"/>
      <c r="E13" s="381"/>
    </row>
    <row r="14" spans="1:12">
      <c r="A14" s="220"/>
      <c r="B14" s="221"/>
      <c r="C14" s="221"/>
      <c r="D14" s="222"/>
      <c r="E14" s="223"/>
    </row>
    <row r="15" spans="1:12" ht="15.75" thickBot="1">
      <c r="A15" s="382" t="s">
        <v>216</v>
      </c>
      <c r="B15" s="383"/>
      <c r="C15" s="224">
        <f>'Nota de serviço'!L25</f>
        <v>3053.7000000000003</v>
      </c>
      <c r="D15" s="225" t="s">
        <v>91</v>
      </c>
      <c r="E15" s="226"/>
    </row>
    <row r="16" spans="1:12">
      <c r="A16" s="79" t="s">
        <v>0</v>
      </c>
      <c r="B16" s="80" t="s">
        <v>1</v>
      </c>
      <c r="C16" s="81" t="s">
        <v>92</v>
      </c>
      <c r="D16" s="80" t="s">
        <v>93</v>
      </c>
      <c r="E16" s="82" t="s">
        <v>94</v>
      </c>
    </row>
    <row r="17" spans="1:8">
      <c r="A17" s="83">
        <v>1</v>
      </c>
      <c r="B17" s="375" t="str">
        <f>'[1]Planilha Orçamentária'!D17</f>
        <v>Serviços Preliminares / Canterio de obras</v>
      </c>
      <c r="C17" s="375"/>
      <c r="D17" s="375"/>
      <c r="E17" s="376"/>
    </row>
    <row r="18" spans="1:8" ht="38.25">
      <c r="A18" s="258" t="s">
        <v>26</v>
      </c>
      <c r="B18" s="176" t="s">
        <v>189</v>
      </c>
      <c r="C18" s="92" t="str">
        <f>'Planilha Orcamentaria'!D17</f>
        <v>M2</v>
      </c>
      <c r="D18" s="218" t="s">
        <v>199</v>
      </c>
      <c r="E18" s="219">
        <v>4.5</v>
      </c>
    </row>
    <row r="19" spans="1:8">
      <c r="A19" s="83">
        <v>2</v>
      </c>
      <c r="B19" s="377" t="str">
        <f>'[1]Planilha Orçamentária'!D20</f>
        <v>Transporte de máquinas e equipamentos</v>
      </c>
      <c r="C19" s="377"/>
      <c r="D19" s="377"/>
      <c r="E19" s="378"/>
    </row>
    <row r="20" spans="1:8" ht="51">
      <c r="A20" s="93" t="s">
        <v>35</v>
      </c>
      <c r="B20" s="91" t="str">
        <f>'Planilha Orcamentaria'!C20</f>
        <v>MOBILIZAÇÃO E DESMOBILIZAÇÃO DE OBRA EM CENTRO URBANO OU REGIÃO LIMÍTROFE COM VALOR ATÉ O VALOR DE 1.000.000,00</v>
      </c>
      <c r="C20" s="92" t="s">
        <v>87</v>
      </c>
      <c r="D20" s="91" t="s">
        <v>188</v>
      </c>
      <c r="E20" s="192">
        <f>'Planilha Orcamentaria'!E20</f>
        <v>5.0000000000000001E-3</v>
      </c>
    </row>
    <row r="21" spans="1:8">
      <c r="A21" s="83">
        <v>3</v>
      </c>
      <c r="B21" s="377" t="str">
        <f>'[1]Planilha Orçamentária'!D27</f>
        <v>Preparo do terreno-Limpeza e Preparo do local</v>
      </c>
      <c r="C21" s="377"/>
      <c r="D21" s="377"/>
      <c r="E21" s="378"/>
    </row>
    <row r="22" spans="1:8" ht="38.25">
      <c r="A22" s="93" t="s">
        <v>66</v>
      </c>
      <c r="B22" s="91" t="str">
        <f>'Planilha Orcamentaria'!C23</f>
        <v>Varredura da superfície para execução de revestimento asfáltico</v>
      </c>
      <c r="C22" s="92" t="str">
        <f>'Planilha Orcamentaria'!D23</f>
        <v>M2</v>
      </c>
      <c r="D22" s="218" t="s">
        <v>247</v>
      </c>
      <c r="E22" s="219">
        <f>'Nota de serviço'!G25</f>
        <v>3393</v>
      </c>
    </row>
    <row r="23" spans="1:8">
      <c r="A23" s="83">
        <v>4</v>
      </c>
      <c r="B23" s="377" t="str">
        <f>'[1]Planilha Orçamentária'!D30</f>
        <v>Recapeamento Asfáltico</v>
      </c>
      <c r="C23" s="377"/>
      <c r="D23" s="377"/>
      <c r="E23" s="378"/>
    </row>
    <row r="24" spans="1:8" ht="51">
      <c r="A24" s="93" t="s">
        <v>72</v>
      </c>
      <c r="B24" s="94" t="str">
        <f>'Planilha Orcamentaria'!C26</f>
        <v>Pintura de ligação (Execução e fornecimento do material betuminoso, exclusive transporte do material betuminoso)</v>
      </c>
      <c r="C24" s="92" t="str">
        <f>'Planilha Orcamentaria'!D26</f>
        <v>M2</v>
      </c>
      <c r="D24" s="218" t="s">
        <v>248</v>
      </c>
      <c r="E24" s="219">
        <f>'Nota de serviço'!L25</f>
        <v>3053.7000000000003</v>
      </c>
      <c r="F24" s="67"/>
      <c r="H24" s="217"/>
    </row>
    <row r="25" spans="1:8" ht="51">
      <c r="A25" s="93" t="s">
        <v>85</v>
      </c>
      <c r="B25" s="94" t="str">
        <f>'Planilha Orcamentaria'!C27</f>
        <v>TRANSPORTE DE MATERIAL DE QUALQUER NATUREZA. DISTÂNCIA MÉDIA DE TRANSPORTE &gt;= 50,10 KM</v>
      </c>
      <c r="C25" s="92" t="str">
        <f>'Planilha Orcamentaria'!D27</f>
        <v>TXKM</v>
      </c>
      <c r="D25" s="218" t="s">
        <v>249</v>
      </c>
      <c r="E25" s="246">
        <f>E24*0.0005*566</f>
        <v>864.19710000000021</v>
      </c>
      <c r="F25" s="199"/>
    </row>
    <row r="26" spans="1:8" ht="114.75">
      <c r="A26" s="93" t="s">
        <v>86</v>
      </c>
      <c r="B26" s="94" t="str">
        <f>'Planilha Orcamentaria'!C28</f>
        <v>EXECUÇÃO E APLICAÇÃO DE CONCRETO BETUMINOSO USINADO
A QUENTE (CBUQ), MASSA COMERCIAL, INCLUINDO FORNECIMENTO E TRANSPORTE DOS AGREGADOS E MATERIAL BETUMINOSO, EXCLUSIVE TRANSPORTE DA MASSA ASFÁLTICA ATÉ A PISTA. ESP. 2,5CM</v>
      </c>
      <c r="C26" s="92" t="str">
        <f>'Planilha Orcamentaria'!D28</f>
        <v>M3</v>
      </c>
      <c r="D26" s="218" t="s">
        <v>250</v>
      </c>
      <c r="E26" s="246">
        <f>E24*0.025</f>
        <v>76.342500000000015</v>
      </c>
      <c r="F26" s="199"/>
    </row>
    <row r="27" spans="1:8" ht="39" thickBot="1">
      <c r="A27" s="240" t="s">
        <v>185</v>
      </c>
      <c r="B27" s="241" t="str">
        <f>'Planilha Orcamentaria'!C29</f>
        <v>Transporte de Concreto Betuminoso Usinado a Quente. Distância média
 de transporte &gt; 50,00 km - DM=117KM</v>
      </c>
      <c r="C27" s="242" t="str">
        <f>'Planilha Orcamentaria'!D29</f>
        <v>M3XKM</v>
      </c>
      <c r="D27" s="243" t="s">
        <v>251</v>
      </c>
      <c r="E27" s="247">
        <f>E26*117-0.29</f>
        <v>8931.7825000000012</v>
      </c>
      <c r="F27" s="199"/>
    </row>
    <row r="28" spans="1:8" hidden="1">
      <c r="A28" s="245">
        <v>5</v>
      </c>
      <c r="B28" s="373" t="str">
        <f>'Planilha Orcamentaria'!C30</f>
        <v>Serviços Complementares</v>
      </c>
      <c r="C28" s="373"/>
      <c r="D28" s="373"/>
      <c r="E28" s="374"/>
    </row>
    <row r="29" spans="1:8" ht="102" hidden="1">
      <c r="A29" s="93" t="s">
        <v>176</v>
      </c>
      <c r="B29" s="94" t="str">
        <f>'Planilha Orcamentaria'!C31</f>
        <v>RAMPA PARA ACESSO DE DEFICIENTE, EM CONCRETO SIMPLES FCK = 25 MPA, DESEMPENADA, COM PINTURA INDICATIVA, 02
DEMÃOS, ESPESSURA 7 CM  PARA MEIO-FIO DE 15CM. rampas-TIPO 1 e TIPO 2 (conf.projeto)</v>
      </c>
      <c r="C29" s="92" t="str">
        <f>'Planilha Orcamentaria'!D31</f>
        <v>UND</v>
      </c>
      <c r="D29" s="218" t="s">
        <v>214</v>
      </c>
      <c r="E29" s="219"/>
    </row>
    <row r="30" spans="1:8" ht="102" hidden="1">
      <c r="A30" s="93" t="s">
        <v>179</v>
      </c>
      <c r="B30" s="94" t="str">
        <f>'Planilha Orcamentaria'!C32</f>
        <v>PASSEIOS DE CONCRETO E = 8 CM, FCK = 15 MPA PADRÃO PREFEITURA</v>
      </c>
      <c r="C30" s="92" t="str">
        <f>'Planilha Orcamentaria'!D32</f>
        <v>M2</v>
      </c>
      <c r="D30" s="218" t="s">
        <v>218</v>
      </c>
      <c r="E30" s="219"/>
      <c r="F30" s="214"/>
    </row>
    <row r="31" spans="1:8" ht="76.5" hidden="1">
      <c r="A31" s="93" t="s">
        <v>209</v>
      </c>
      <c r="B31" s="94" t="s">
        <v>213</v>
      </c>
      <c r="C31" s="92" t="s">
        <v>48</v>
      </c>
      <c r="D31" s="218" t="s">
        <v>210</v>
      </c>
      <c r="E31" s="219"/>
      <c r="F31" s="214"/>
      <c r="G31" s="214"/>
    </row>
    <row r="32" spans="1:8" hidden="1">
      <c r="A32" s="83">
        <v>6</v>
      </c>
      <c r="B32" s="375" t="str">
        <f>'Planilha Orcamentaria'!C34</f>
        <v>Sinalização Viária</v>
      </c>
      <c r="C32" s="375"/>
      <c r="D32" s="375"/>
      <c r="E32" s="376"/>
    </row>
    <row r="33" spans="1:5" ht="102" hidden="1">
      <c r="A33" s="93" t="s">
        <v>173</v>
      </c>
      <c r="B33" s="94" t="str">
        <f>'Planilha Orcamentaria'!C35</f>
        <v>Placa de aço carbono com película refletiva alta intensidade prismática tipo III da ABNT - Placa octogonal L=25CM, C=60CM (execução, incluindo fornecimento e transporte de todos os materiais, inclusive postes de sustentação"D=50MM E H= 3 METROS")</v>
      </c>
      <c r="C33" s="92" t="str">
        <f>'Planilha Orcamentaria'!D35</f>
        <v>M2</v>
      </c>
      <c r="D33" s="218" t="s">
        <v>207</v>
      </c>
      <c r="E33" s="219"/>
    </row>
    <row r="34" spans="1:5" ht="77.25" hidden="1" thickBot="1">
      <c r="A34" s="240" t="s">
        <v>174</v>
      </c>
      <c r="B34" s="241" t="str">
        <f>'Planilha Orcamentaria'!C36</f>
        <v>Linhas de resina acrilica 0,6mm com Largura &gt; 0,30m (execução, inclusive pré-marcação, fornecimento e transporte de todos os materiais) FAIXA DE PEDESTRE</v>
      </c>
      <c r="C34" s="242" t="str">
        <f>'Planilha Orcamentaria'!D36</f>
        <v>M</v>
      </c>
      <c r="D34" s="243" t="s">
        <v>215</v>
      </c>
      <c r="E34" s="244"/>
    </row>
    <row r="37" spans="1:5">
      <c r="A37" s="351" t="s">
        <v>252</v>
      </c>
      <c r="B37" s="352"/>
      <c r="C37" s="352"/>
      <c r="D37" s="352"/>
      <c r="E37" s="352"/>
    </row>
    <row r="38" spans="1:5">
      <c r="A38" s="183"/>
      <c r="B38" s="183"/>
      <c r="C38" s="183"/>
      <c r="D38" s="183"/>
      <c r="E38" s="183"/>
    </row>
    <row r="39" spans="1:5">
      <c r="A39" s="183"/>
      <c r="B39" s="183"/>
      <c r="C39" s="183"/>
      <c r="D39" s="183"/>
      <c r="E39" s="183"/>
    </row>
    <row r="40" spans="1:5">
      <c r="A40" s="183"/>
      <c r="B40" s="183"/>
      <c r="C40" s="183"/>
      <c r="D40" s="183"/>
      <c r="E40" s="183"/>
    </row>
    <row r="41" spans="1:5">
      <c r="A41" s="183"/>
      <c r="B41" s="183"/>
      <c r="C41" s="183"/>
      <c r="D41" s="183"/>
      <c r="E41" s="183"/>
    </row>
    <row r="42" spans="1:5">
      <c r="B42" s="344" t="s">
        <v>194</v>
      </c>
      <c r="C42" s="344"/>
    </row>
    <row r="43" spans="1:5">
      <c r="B43" s="344" t="s">
        <v>193</v>
      </c>
      <c r="C43" s="344"/>
    </row>
    <row r="44" spans="1:5">
      <c r="B44" t="s">
        <v>195</v>
      </c>
      <c r="C44"/>
    </row>
  </sheetData>
  <mergeCells count="18">
    <mergeCell ref="A5:E5"/>
    <mergeCell ref="A6:E6"/>
    <mergeCell ref="A7:E7"/>
    <mergeCell ref="A9:E9"/>
    <mergeCell ref="A10:E10"/>
    <mergeCell ref="A11:E11"/>
    <mergeCell ref="B28:E28"/>
    <mergeCell ref="B32:E32"/>
    <mergeCell ref="B42:C42"/>
    <mergeCell ref="B43:C43"/>
    <mergeCell ref="A12:E12"/>
    <mergeCell ref="B23:E23"/>
    <mergeCell ref="A37:E37"/>
    <mergeCell ref="A13:E13"/>
    <mergeCell ref="A15:B15"/>
    <mergeCell ref="B17:E17"/>
    <mergeCell ref="B19:E19"/>
    <mergeCell ref="B21:E21"/>
  </mergeCells>
  <phoneticPr fontId="3" type="noConversion"/>
  <conditionalFormatting sqref="B42:B44 C43:C44">
    <cfRule type="expression" dxfId="25" priority="2">
      <formula>LEN($B42)=1</formula>
    </cfRule>
  </conditionalFormatting>
  <conditionalFormatting sqref="A37:D37">
    <cfRule type="expression" dxfId="24" priority="1">
      <formula>LEN($B37)=1</formula>
    </cfRule>
  </conditionalFormatting>
  <pageMargins left="0.51181102362204722" right="0.31496062992125984" top="0.39370078740157483" bottom="0.39370078740157483" header="0" footer="0"/>
  <pageSetup paperSize="9" scale="8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M51"/>
  <sheetViews>
    <sheetView showGridLines="0" showZeros="0" tabSelected="1" view="pageBreakPreview" topLeftCell="A10" zoomScaleNormal="100" zoomScaleSheetLayoutView="100" workbookViewId="0">
      <selection activeCell="L27" sqref="L27"/>
    </sheetView>
  </sheetViews>
  <sheetFormatPr defaultRowHeight="12.75"/>
  <cols>
    <col min="1" max="1" width="5.42578125" style="13" bestFit="1" customWidth="1"/>
    <col min="2" max="2" width="10.140625" style="13" bestFit="1" customWidth="1"/>
    <col min="3" max="3" width="71.85546875" style="13" bestFit="1" customWidth="1"/>
    <col min="4" max="4" width="9.140625" style="13"/>
    <col min="5" max="5" width="13.140625" style="13" bestFit="1" customWidth="1"/>
    <col min="6" max="6" width="12.28515625" style="13" customWidth="1"/>
    <col min="7" max="7" width="11" style="13" customWidth="1"/>
    <col min="8" max="8" width="13.28515625" style="13" customWidth="1"/>
    <col min="9" max="9" width="10.140625" style="13" bestFit="1" customWidth="1"/>
    <col min="10" max="10" width="12" style="13" bestFit="1" customWidth="1"/>
    <col min="11" max="11" width="13.140625" style="13" bestFit="1" customWidth="1"/>
    <col min="12" max="12" width="10.140625" style="13" bestFit="1" customWidth="1"/>
    <col min="13" max="16384" width="9.140625" style="13"/>
  </cols>
  <sheetData>
    <row r="1" spans="1:8" ht="60.75" customHeight="1">
      <c r="A1" s="406"/>
      <c r="B1" s="406"/>
      <c r="C1" s="406"/>
      <c r="D1" s="406"/>
      <c r="E1" s="406"/>
      <c r="F1" s="406"/>
      <c r="G1" s="406"/>
      <c r="H1" s="406"/>
    </row>
    <row r="2" spans="1:8" ht="48" customHeight="1">
      <c r="A2" s="414"/>
      <c r="B2" s="414"/>
      <c r="C2" s="414"/>
      <c r="D2" s="414"/>
      <c r="E2" s="414"/>
      <c r="F2" s="414"/>
      <c r="G2" s="414"/>
      <c r="H2" s="414"/>
    </row>
    <row r="3" spans="1:8" ht="3.75" customHeight="1" thickBot="1">
      <c r="A3" s="405"/>
      <c r="B3" s="405"/>
      <c r="C3" s="405"/>
      <c r="D3" s="405"/>
      <c r="E3" s="405"/>
      <c r="F3" s="405"/>
      <c r="G3" s="405"/>
      <c r="H3" s="405"/>
    </row>
    <row r="4" spans="1:8" ht="20.100000000000001" customHeight="1" thickBot="1">
      <c r="A4" s="418" t="s">
        <v>4</v>
      </c>
      <c r="B4" s="419"/>
      <c r="C4" s="419"/>
      <c r="D4" s="419"/>
      <c r="E4" s="419"/>
      <c r="F4" s="419"/>
      <c r="G4" s="419"/>
      <c r="H4" s="420"/>
    </row>
    <row r="5" spans="1:8" ht="3.75" customHeight="1" thickBot="1">
      <c r="A5" s="47"/>
      <c r="B5" s="47"/>
      <c r="C5" s="47"/>
      <c r="D5" s="47"/>
      <c r="E5" s="47"/>
      <c r="F5" s="47"/>
      <c r="G5" s="47"/>
      <c r="H5" s="47"/>
    </row>
    <row r="6" spans="1:8" ht="20.100000000000001" customHeight="1">
      <c r="A6" s="415" t="s">
        <v>168</v>
      </c>
      <c r="B6" s="416"/>
      <c r="C6" s="416"/>
      <c r="D6" s="416"/>
      <c r="E6" s="417"/>
      <c r="F6" s="421" t="s">
        <v>182</v>
      </c>
      <c r="G6" s="422"/>
      <c r="H6" s="423"/>
    </row>
    <row r="7" spans="1:8" ht="20.100000000000001" customHeight="1">
      <c r="A7" s="391" t="s">
        <v>110</v>
      </c>
      <c r="B7" s="392"/>
      <c r="C7" s="392"/>
      <c r="D7" s="148"/>
      <c r="E7" s="149" t="s">
        <v>169</v>
      </c>
      <c r="F7" s="402" t="s">
        <v>256</v>
      </c>
      <c r="G7" s="403"/>
      <c r="H7" s="404"/>
    </row>
    <row r="8" spans="1:8">
      <c r="A8" s="407" t="s">
        <v>224</v>
      </c>
      <c r="B8" s="408"/>
      <c r="C8" s="408"/>
      <c r="D8" s="397"/>
      <c r="E8" s="427" t="s">
        <v>12</v>
      </c>
      <c r="F8" s="399"/>
      <c r="G8" s="399"/>
      <c r="H8" s="428"/>
    </row>
    <row r="9" spans="1:8">
      <c r="A9" s="407"/>
      <c r="B9" s="408"/>
      <c r="C9" s="408"/>
      <c r="D9" s="397"/>
      <c r="E9" s="429"/>
      <c r="F9" s="430"/>
      <c r="G9" s="430"/>
      <c r="H9" s="431"/>
    </row>
    <row r="10" spans="1:8">
      <c r="A10" s="412" t="s">
        <v>208</v>
      </c>
      <c r="B10" s="413"/>
      <c r="C10" s="413"/>
      <c r="D10" s="396"/>
      <c r="E10" s="399" t="s">
        <v>8</v>
      </c>
      <c r="F10" s="396" t="s">
        <v>6</v>
      </c>
      <c r="G10" s="194" t="s">
        <v>109</v>
      </c>
      <c r="H10" s="48" t="s">
        <v>7</v>
      </c>
    </row>
    <row r="11" spans="1:8">
      <c r="A11" s="424" t="s">
        <v>231</v>
      </c>
      <c r="B11" s="425"/>
      <c r="C11" s="425"/>
      <c r="D11" s="426"/>
      <c r="E11" s="400"/>
      <c r="F11" s="397"/>
      <c r="G11" s="195"/>
      <c r="H11" s="196"/>
    </row>
    <row r="12" spans="1:8" ht="20.100000000000001" customHeight="1" thickBot="1">
      <c r="A12" s="409" t="s">
        <v>225</v>
      </c>
      <c r="B12" s="410"/>
      <c r="C12" s="410"/>
      <c r="D12" s="411"/>
      <c r="E12" s="401"/>
      <c r="F12" s="398"/>
      <c r="G12" s="49" t="s">
        <v>9</v>
      </c>
      <c r="H12" s="65">
        <v>0.25819999999999999</v>
      </c>
    </row>
    <row r="13" spans="1:8" ht="3.75" customHeight="1" thickBot="1">
      <c r="A13" s="393"/>
      <c r="B13" s="394"/>
      <c r="C13" s="394"/>
      <c r="D13" s="394"/>
      <c r="E13" s="394"/>
      <c r="F13" s="394"/>
      <c r="G13" s="394"/>
      <c r="H13" s="395"/>
    </row>
    <row r="14" spans="1:8" ht="39" thickBot="1">
      <c r="A14" s="50" t="s">
        <v>0</v>
      </c>
      <c r="B14" s="51" t="s">
        <v>5</v>
      </c>
      <c r="C14" s="51" t="s">
        <v>1</v>
      </c>
      <c r="D14" s="51" t="s">
        <v>3</v>
      </c>
      <c r="E14" s="51" t="s">
        <v>2</v>
      </c>
      <c r="F14" s="209" t="s">
        <v>15</v>
      </c>
      <c r="G14" s="209" t="s">
        <v>16</v>
      </c>
      <c r="H14" s="210" t="s">
        <v>10</v>
      </c>
    </row>
    <row r="15" spans="1:8" ht="18" customHeight="1">
      <c r="A15" s="202"/>
      <c r="B15" s="203"/>
      <c r="C15" s="204" t="s">
        <v>80</v>
      </c>
      <c r="D15" s="205"/>
      <c r="E15" s="206"/>
      <c r="F15" s="207"/>
      <c r="G15" s="208">
        <f>ROUND(F15+(F15*$H$12),2)</f>
        <v>0</v>
      </c>
      <c r="H15" s="211">
        <f>ROUND((E15*G15),2)</f>
        <v>0</v>
      </c>
    </row>
    <row r="16" spans="1:8" ht="18" customHeight="1">
      <c r="A16" s="162">
        <v>1</v>
      </c>
      <c r="B16" s="163">
        <v>8723</v>
      </c>
      <c r="C16" s="164" t="s">
        <v>81</v>
      </c>
      <c r="D16" s="165"/>
      <c r="E16" s="165"/>
      <c r="F16" s="166"/>
      <c r="G16" s="167">
        <f>ROUND(F16+(F16*$H$12),2)</f>
        <v>0</v>
      </c>
      <c r="H16" s="212">
        <f>SUM(H17)</f>
        <v>1719.63</v>
      </c>
    </row>
    <row r="17" spans="1:11" ht="63.75">
      <c r="A17" s="68" t="s">
        <v>26</v>
      </c>
      <c r="B17" s="227" t="s">
        <v>233</v>
      </c>
      <c r="C17" s="181" t="s">
        <v>201</v>
      </c>
      <c r="D17" s="71" t="s">
        <v>25</v>
      </c>
      <c r="E17" s="73">
        <f>'Memória de Cálculo'!E18</f>
        <v>4.5</v>
      </c>
      <c r="F17" s="72">
        <v>303.72000000000003</v>
      </c>
      <c r="G17" s="97">
        <f t="shared" ref="G17:G37" si="0">ROUND(F17+(F17*$H$12),2)</f>
        <v>382.14</v>
      </c>
      <c r="H17" s="213">
        <f t="shared" ref="H17:H37" si="1">ROUND((E17*G17),2)</f>
        <v>1719.63</v>
      </c>
      <c r="I17" s="84"/>
    </row>
    <row r="18" spans="1:11" ht="18" customHeight="1">
      <c r="A18" s="68"/>
      <c r="B18" s="69"/>
      <c r="C18" s="70"/>
      <c r="D18" s="71"/>
      <c r="E18" s="73"/>
      <c r="F18" s="96"/>
      <c r="G18" s="97">
        <f t="shared" si="0"/>
        <v>0</v>
      </c>
      <c r="H18" s="213">
        <f t="shared" si="1"/>
        <v>0</v>
      </c>
      <c r="I18" s="84"/>
    </row>
    <row r="19" spans="1:11" ht="18" customHeight="1">
      <c r="A19" s="162">
        <v>2</v>
      </c>
      <c r="B19" s="163">
        <v>8662</v>
      </c>
      <c r="C19" s="164" t="s">
        <v>82</v>
      </c>
      <c r="D19" s="165"/>
      <c r="E19" s="169"/>
      <c r="F19" s="170"/>
      <c r="G19" s="171">
        <f t="shared" si="0"/>
        <v>0</v>
      </c>
      <c r="H19" s="212">
        <f>SUM(H20)</f>
        <v>921.74490000000003</v>
      </c>
      <c r="I19" s="84"/>
    </row>
    <row r="20" spans="1:11" ht="28.5">
      <c r="A20" s="68" t="s">
        <v>35</v>
      </c>
      <c r="B20" s="227" t="s">
        <v>232</v>
      </c>
      <c r="C20" s="70" t="s">
        <v>183</v>
      </c>
      <c r="D20" s="179" t="s">
        <v>87</v>
      </c>
      <c r="E20" s="191">
        <v>5.0000000000000001E-3</v>
      </c>
      <c r="F20" s="180">
        <f>H38*(E20)</f>
        <v>921.74490000000003</v>
      </c>
      <c r="G20" s="97">
        <f>F20</f>
        <v>921.74490000000003</v>
      </c>
      <c r="H20" s="193">
        <f>G20</f>
        <v>921.74490000000003</v>
      </c>
      <c r="I20" s="260"/>
    </row>
    <row r="21" spans="1:11" ht="14.25">
      <c r="A21" s="68"/>
      <c r="B21" s="69"/>
      <c r="C21" s="70"/>
      <c r="D21" s="71"/>
      <c r="E21" s="95"/>
      <c r="F21" s="96"/>
      <c r="G21" s="97">
        <f t="shared" si="0"/>
        <v>0</v>
      </c>
      <c r="H21" s="213">
        <f t="shared" si="1"/>
        <v>0</v>
      </c>
      <c r="I21" s="84"/>
    </row>
    <row r="22" spans="1:11" ht="15">
      <c r="A22" s="162">
        <v>3</v>
      </c>
      <c r="B22" s="163">
        <v>251</v>
      </c>
      <c r="C22" s="164" t="s">
        <v>83</v>
      </c>
      <c r="D22" s="165"/>
      <c r="E22" s="172"/>
      <c r="F22" s="170"/>
      <c r="G22" s="171">
        <f t="shared" si="0"/>
        <v>0</v>
      </c>
      <c r="H22" s="212">
        <f>SUM(H23)</f>
        <v>271.44</v>
      </c>
      <c r="I22" s="84"/>
    </row>
    <row r="23" spans="1:11" ht="20.25">
      <c r="A23" s="68" t="s">
        <v>66</v>
      </c>
      <c r="B23" s="227" t="s">
        <v>234</v>
      </c>
      <c r="C23" s="70" t="s">
        <v>200</v>
      </c>
      <c r="D23" s="71" t="s">
        <v>25</v>
      </c>
      <c r="E23" s="95">
        <f>'Memória de Cálculo'!E22</f>
        <v>3393</v>
      </c>
      <c r="F23" s="96">
        <v>0.06</v>
      </c>
      <c r="G23" s="97">
        <f t="shared" si="0"/>
        <v>0.08</v>
      </c>
      <c r="H23" s="213">
        <f t="shared" si="1"/>
        <v>271.44</v>
      </c>
      <c r="I23" s="84"/>
    </row>
    <row r="24" spans="1:11" ht="14.25">
      <c r="A24" s="68"/>
      <c r="B24" s="69"/>
      <c r="C24" s="70"/>
      <c r="D24" s="71"/>
      <c r="E24" s="95"/>
      <c r="F24" s="96"/>
      <c r="G24" s="97">
        <f t="shared" si="0"/>
        <v>0</v>
      </c>
      <c r="H24" s="213">
        <f t="shared" si="1"/>
        <v>0</v>
      </c>
      <c r="I24" s="84"/>
    </row>
    <row r="25" spans="1:11" ht="15">
      <c r="A25" s="162">
        <v>4</v>
      </c>
      <c r="B25" s="163" t="s">
        <v>204</v>
      </c>
      <c r="C25" s="164" t="s">
        <v>84</v>
      </c>
      <c r="D25" s="165"/>
      <c r="E25" s="172"/>
      <c r="F25" s="170"/>
      <c r="G25" s="171">
        <f t="shared" si="0"/>
        <v>0</v>
      </c>
      <c r="H25" s="212">
        <f>SUM(H26:H29)</f>
        <v>182357.91</v>
      </c>
      <c r="I25" s="84"/>
    </row>
    <row r="26" spans="1:11" ht="28.5">
      <c r="A26" s="68" t="s">
        <v>72</v>
      </c>
      <c r="B26" s="227" t="s">
        <v>235</v>
      </c>
      <c r="C26" s="70" t="s">
        <v>184</v>
      </c>
      <c r="D26" s="71" t="s">
        <v>25</v>
      </c>
      <c r="E26" s="95">
        <f>'Memória de Cálculo'!E24</f>
        <v>3053.7000000000003</v>
      </c>
      <c r="F26" s="96">
        <v>1.89</v>
      </c>
      <c r="G26" s="97">
        <f t="shared" si="0"/>
        <v>2.38</v>
      </c>
      <c r="H26" s="213">
        <f>ROUND((E26*G26),2)-0.01</f>
        <v>7267.8</v>
      </c>
      <c r="I26" s="84"/>
    </row>
    <row r="27" spans="1:11" ht="28.5">
      <c r="A27" s="68" t="s">
        <v>85</v>
      </c>
      <c r="B27" s="228" t="s">
        <v>238</v>
      </c>
      <c r="C27" s="178" t="s">
        <v>186</v>
      </c>
      <c r="D27" s="177" t="s">
        <v>55</v>
      </c>
      <c r="E27" s="95">
        <f>'Memória de Cálculo'!E25</f>
        <v>864.19710000000021</v>
      </c>
      <c r="F27" s="96">
        <v>0.74</v>
      </c>
      <c r="G27" s="97">
        <f t="shared" ref="G27" si="2">ROUND(F27+(F27*$H$12),2)</f>
        <v>0.93</v>
      </c>
      <c r="H27" s="213">
        <f t="shared" ref="H27" si="3">ROUND((E27*G27),2)</f>
        <v>803.7</v>
      </c>
      <c r="I27" s="84"/>
    </row>
    <row r="28" spans="1:11" ht="71.25">
      <c r="A28" s="68" t="s">
        <v>86</v>
      </c>
      <c r="B28" s="227" t="s">
        <v>236</v>
      </c>
      <c r="C28" s="70" t="s">
        <v>242</v>
      </c>
      <c r="D28" s="71" t="s">
        <v>48</v>
      </c>
      <c r="E28" s="95">
        <f>'Memória de Cálculo'!E26</f>
        <v>76.342500000000015</v>
      </c>
      <c r="F28" s="85">
        <v>1666.61</v>
      </c>
      <c r="G28" s="97">
        <f t="shared" si="0"/>
        <v>2096.9299999999998</v>
      </c>
      <c r="H28" s="213">
        <f t="shared" si="1"/>
        <v>160084.88</v>
      </c>
      <c r="I28" s="84"/>
    </row>
    <row r="29" spans="1:11" ht="28.5">
      <c r="A29" s="68" t="s">
        <v>185</v>
      </c>
      <c r="B29" s="262" t="s">
        <v>237</v>
      </c>
      <c r="C29" s="70" t="s">
        <v>202</v>
      </c>
      <c r="D29" s="177" t="s">
        <v>51</v>
      </c>
      <c r="E29" s="95">
        <f>'Memória de Cálculo'!E27</f>
        <v>8931.7825000000012</v>
      </c>
      <c r="F29" s="96">
        <v>1.26</v>
      </c>
      <c r="G29" s="97">
        <f t="shared" si="0"/>
        <v>1.59</v>
      </c>
      <c r="H29" s="213">
        <f t="shared" si="1"/>
        <v>14201.53</v>
      </c>
      <c r="I29" s="84"/>
      <c r="K29" s="261"/>
    </row>
    <row r="30" spans="1:11" ht="15" hidden="1">
      <c r="A30" s="162">
        <v>5</v>
      </c>
      <c r="B30" s="163">
        <v>9066</v>
      </c>
      <c r="C30" s="164" t="s">
        <v>170</v>
      </c>
      <c r="D30" s="165"/>
      <c r="E30" s="172"/>
      <c r="F30" s="170"/>
      <c r="G30" s="171">
        <f t="shared" ref="G30:G31" si="4">ROUND(F30+(F30*$H$12),2)</f>
        <v>0</v>
      </c>
      <c r="H30" s="212">
        <f>SUM(H31:H33)</f>
        <v>0</v>
      </c>
      <c r="I30" s="84"/>
    </row>
    <row r="31" spans="1:11" ht="57" hidden="1">
      <c r="A31" s="68" t="s">
        <v>176</v>
      </c>
      <c r="B31" s="227" t="s">
        <v>175</v>
      </c>
      <c r="C31" s="70" t="s">
        <v>196</v>
      </c>
      <c r="D31" s="71" t="s">
        <v>171</v>
      </c>
      <c r="E31" s="95">
        <f>'Memória de Cálculo'!E29</f>
        <v>0</v>
      </c>
      <c r="F31" s="96">
        <v>388.06</v>
      </c>
      <c r="G31" s="97">
        <f t="shared" si="4"/>
        <v>488.26</v>
      </c>
      <c r="H31" s="213">
        <f t="shared" ref="H31:H32" si="5">ROUND((E31*G31),2)</f>
        <v>0</v>
      </c>
      <c r="I31" s="84"/>
    </row>
    <row r="32" spans="1:11" ht="28.5" hidden="1">
      <c r="A32" s="68" t="s">
        <v>179</v>
      </c>
      <c r="B32" s="227" t="s">
        <v>180</v>
      </c>
      <c r="C32" s="70" t="s">
        <v>181</v>
      </c>
      <c r="D32" s="71" t="s">
        <v>25</v>
      </c>
      <c r="E32" s="95">
        <f>'Memória de Cálculo'!E30</f>
        <v>0</v>
      </c>
      <c r="F32" s="96">
        <v>67.5</v>
      </c>
      <c r="G32" s="97">
        <f t="shared" ref="G32" si="6">ROUND(F32+(F32*$H$12),2)</f>
        <v>84.93</v>
      </c>
      <c r="H32" s="213">
        <f t="shared" si="5"/>
        <v>0</v>
      </c>
      <c r="I32" s="84"/>
    </row>
    <row r="33" spans="1:13" ht="42.75" hidden="1">
      <c r="A33" s="68" t="s">
        <v>209</v>
      </c>
      <c r="B33" s="227" t="s">
        <v>211</v>
      </c>
      <c r="C33" s="70" t="s">
        <v>212</v>
      </c>
      <c r="D33" s="71" t="s">
        <v>48</v>
      </c>
      <c r="E33" s="95">
        <f>'Memória de Cálculo'!E31</f>
        <v>0</v>
      </c>
      <c r="F33" s="96">
        <v>520.15</v>
      </c>
      <c r="G33" s="97">
        <f t="shared" ref="G33" si="7">ROUND(F33+(F33*$H$12),2)</f>
        <v>654.45000000000005</v>
      </c>
      <c r="H33" s="213">
        <f t="shared" ref="H33" si="8">ROUND((E33*G33),2)</f>
        <v>0</v>
      </c>
      <c r="I33" s="84"/>
    </row>
    <row r="34" spans="1:13" ht="15" hidden="1">
      <c r="A34" s="162">
        <v>6</v>
      </c>
      <c r="B34" s="163" t="s">
        <v>205</v>
      </c>
      <c r="C34" s="164" t="s">
        <v>172</v>
      </c>
      <c r="D34" s="173"/>
      <c r="E34" s="174"/>
      <c r="F34" s="175"/>
      <c r="G34" s="168">
        <f t="shared" ref="G34:G35" si="9">ROUND(F34+(F34*$H$12),2)</f>
        <v>0</v>
      </c>
      <c r="H34" s="212">
        <f>SUM(H35:H36)</f>
        <v>0</v>
      </c>
      <c r="I34" s="84"/>
    </row>
    <row r="35" spans="1:13" ht="57" hidden="1">
      <c r="A35" s="68" t="s">
        <v>173</v>
      </c>
      <c r="B35" s="227" t="s">
        <v>203</v>
      </c>
      <c r="C35" s="70" t="s">
        <v>177</v>
      </c>
      <c r="D35" s="71" t="s">
        <v>25</v>
      </c>
      <c r="E35" s="95">
        <f>'Memória de Cálculo'!E33</f>
        <v>0</v>
      </c>
      <c r="F35" s="96">
        <v>938.06</v>
      </c>
      <c r="G35" s="97">
        <f t="shared" si="9"/>
        <v>1180.27</v>
      </c>
      <c r="H35" s="213">
        <f t="shared" ref="H35" si="10">ROUND((E35*G35),2)</f>
        <v>0</v>
      </c>
      <c r="I35" s="84"/>
    </row>
    <row r="36" spans="1:13" ht="42.75" hidden="1">
      <c r="A36" s="68" t="s">
        <v>174</v>
      </c>
      <c r="B36" s="227" t="s">
        <v>206</v>
      </c>
      <c r="C36" s="70" t="s">
        <v>178</v>
      </c>
      <c r="D36" s="71" t="s">
        <v>69</v>
      </c>
      <c r="E36" s="95">
        <f>'Memória de Cálculo'!E34</f>
        <v>0</v>
      </c>
      <c r="F36" s="96">
        <v>2.9</v>
      </c>
      <c r="G36" s="97">
        <f t="shared" ref="G36" si="11">ROUND(F36+(F36*$H$12),2)</f>
        <v>3.65</v>
      </c>
      <c r="H36" s="213">
        <f t="shared" ref="H36" si="12">ROUND((E36*G36),2)</f>
        <v>0</v>
      </c>
      <c r="I36" s="84"/>
    </row>
    <row r="37" spans="1:13" ht="18" customHeight="1" thickBot="1">
      <c r="A37" s="52"/>
      <c r="B37" s="53"/>
      <c r="C37" s="54"/>
      <c r="D37" s="57"/>
      <c r="E37" s="55"/>
      <c r="F37" s="55"/>
      <c r="G37" s="37">
        <f t="shared" si="0"/>
        <v>0</v>
      </c>
      <c r="H37" s="38">
        <f t="shared" si="1"/>
        <v>0</v>
      </c>
    </row>
    <row r="38" spans="1:13" ht="18" customHeight="1" thickBot="1">
      <c r="A38" s="388" t="s">
        <v>221</v>
      </c>
      <c r="B38" s="389"/>
      <c r="C38" s="389"/>
      <c r="D38" s="389"/>
      <c r="E38" s="389"/>
      <c r="F38" s="389"/>
      <c r="G38" s="390"/>
      <c r="H38" s="58">
        <f>H34+H30+H25+H22+H16</f>
        <v>184348.98</v>
      </c>
      <c r="K38" s="56"/>
    </row>
    <row r="39" spans="1:13" ht="18" customHeight="1" thickBot="1">
      <c r="A39" s="388" t="s">
        <v>75</v>
      </c>
      <c r="B39" s="389"/>
      <c r="C39" s="389"/>
      <c r="D39" s="389"/>
      <c r="E39" s="389"/>
      <c r="F39" s="389"/>
      <c r="G39" s="390"/>
      <c r="H39" s="58">
        <f>H38+H19</f>
        <v>185270.7249</v>
      </c>
      <c r="I39" s="56"/>
      <c r="K39" s="56"/>
    </row>
    <row r="40" spans="1:13" ht="14.25" customHeight="1">
      <c r="A40" s="59"/>
      <c r="B40" s="59"/>
      <c r="C40" s="59"/>
      <c r="D40" s="59"/>
      <c r="E40" s="59"/>
      <c r="F40" s="59"/>
      <c r="G40" s="59"/>
      <c r="H40" s="60"/>
      <c r="K40" s="56"/>
      <c r="L40" s="201"/>
      <c r="M40" s="56"/>
    </row>
    <row r="41" spans="1:13" ht="65.25" customHeight="1">
      <c r="A41" s="61"/>
      <c r="B41" s="351" t="s">
        <v>252</v>
      </c>
      <c r="C41" s="352"/>
      <c r="D41" s="352"/>
      <c r="E41" s="352"/>
      <c r="F41" s="352"/>
      <c r="G41" s="352"/>
      <c r="H41" s="352"/>
      <c r="L41" s="201"/>
    </row>
    <row r="42" spans="1:13" ht="15">
      <c r="A42" s="63"/>
      <c r="B42" s="229"/>
      <c r="C42" s="229"/>
      <c r="D42" s="229"/>
      <c r="E42" s="229"/>
      <c r="F42" s="229"/>
      <c r="G42" s="64"/>
      <c r="H42" s="63"/>
      <c r="J42" s="261"/>
    </row>
    <row r="43" spans="1:13" ht="12.75" customHeight="1">
      <c r="B43" s="229"/>
      <c r="C43" s="229"/>
      <c r="D43" s="229"/>
      <c r="E43" s="229"/>
      <c r="F43" s="229"/>
    </row>
    <row r="44" spans="1:13" ht="75" customHeight="1">
      <c r="B44" s="229"/>
      <c r="C44" s="229"/>
      <c r="D44" s="229"/>
      <c r="E44" s="229"/>
      <c r="F44" s="229"/>
    </row>
    <row r="45" spans="1:13" ht="15">
      <c r="A45" s="61"/>
      <c r="B45" s="77"/>
      <c r="C45" s="344" t="s">
        <v>194</v>
      </c>
      <c r="D45" s="344"/>
      <c r="E45" s="77"/>
      <c r="F45" s="77"/>
      <c r="G45" s="62"/>
      <c r="H45" s="61"/>
    </row>
    <row r="46" spans="1:13" ht="15">
      <c r="A46" s="63"/>
      <c r="B46" s="77"/>
      <c r="C46" s="343" t="s">
        <v>193</v>
      </c>
      <c r="D46" s="344"/>
      <c r="E46" s="77"/>
      <c r="F46" s="77"/>
      <c r="G46" s="64"/>
      <c r="H46" s="63"/>
    </row>
    <row r="47" spans="1:13" ht="12" customHeight="1">
      <c r="B47" s="77"/>
      <c r="C47" s="67" t="s">
        <v>195</v>
      </c>
      <c r="D47"/>
      <c r="E47" s="77"/>
      <c r="F47" s="77"/>
    </row>
    <row r="48" spans="1:13" ht="11.25" customHeight="1"/>
    <row r="49" ht="12" customHeight="1"/>
    <row r="50" ht="14.1" customHeight="1"/>
    <row r="51" ht="4.5" customHeight="1"/>
  </sheetData>
  <mergeCells count="22">
    <mergeCell ref="C45:D45"/>
    <mergeCell ref="C46:D46"/>
    <mergeCell ref="B41:H41"/>
    <mergeCell ref="A3:H3"/>
    <mergeCell ref="A1:H1"/>
    <mergeCell ref="A8:D8"/>
    <mergeCell ref="A12:D12"/>
    <mergeCell ref="A10:D10"/>
    <mergeCell ref="A2:H2"/>
    <mergeCell ref="A6:E6"/>
    <mergeCell ref="A4:H4"/>
    <mergeCell ref="F6:H6"/>
    <mergeCell ref="A11:D11"/>
    <mergeCell ref="A9:D9"/>
    <mergeCell ref="E8:H9"/>
    <mergeCell ref="A39:G39"/>
    <mergeCell ref="A38:G38"/>
    <mergeCell ref="A7:C7"/>
    <mergeCell ref="A13:H13"/>
    <mergeCell ref="F10:F12"/>
    <mergeCell ref="E10:E12"/>
    <mergeCell ref="F7:H7"/>
  </mergeCells>
  <phoneticPr fontId="3" type="noConversion"/>
  <conditionalFormatting sqref="A15:E19 A20:D29">
    <cfRule type="expression" dxfId="23" priority="22">
      <formula>LEN($B15)=1</formula>
    </cfRule>
  </conditionalFormatting>
  <conditionalFormatting sqref="F17">
    <cfRule type="expression" dxfId="22" priority="19">
      <formula>LEN($B17)=1</formula>
    </cfRule>
  </conditionalFormatting>
  <conditionalFormatting sqref="F20">
    <cfRule type="expression" dxfId="21" priority="18">
      <formula>LEN($B20)=1</formula>
    </cfRule>
  </conditionalFormatting>
  <conditionalFormatting sqref="F28">
    <cfRule type="expression" dxfId="20" priority="17">
      <formula>LEN($B28)=1</formula>
    </cfRule>
  </conditionalFormatting>
  <conditionalFormatting sqref="A30:D34">
    <cfRule type="expression" dxfId="19" priority="15">
      <formula>LEN($B30)=1</formula>
    </cfRule>
  </conditionalFormatting>
  <conditionalFormatting sqref="F34">
    <cfRule type="expression" dxfId="18" priority="14">
      <formula>LEN($B34)=1</formula>
    </cfRule>
  </conditionalFormatting>
  <conditionalFormatting sqref="D35:D36">
    <cfRule type="expression" dxfId="17" priority="13">
      <formula>LEN($B35)=1</formula>
    </cfRule>
  </conditionalFormatting>
  <conditionalFormatting sqref="D36">
    <cfRule type="expression" dxfId="16" priority="12">
      <formula>LEN($B36)=1</formula>
    </cfRule>
  </conditionalFormatting>
  <conditionalFormatting sqref="A35:C35 A36">
    <cfRule type="expression" dxfId="15" priority="11">
      <formula>LEN($B35)=1</formula>
    </cfRule>
  </conditionalFormatting>
  <conditionalFormatting sqref="A36:C36">
    <cfRule type="expression" dxfId="14" priority="10">
      <formula>LEN($B36)=1</formula>
    </cfRule>
  </conditionalFormatting>
  <conditionalFormatting sqref="D35:D36">
    <cfRule type="expression" dxfId="13" priority="9">
      <formula>LEN($B35)=1</formula>
    </cfRule>
  </conditionalFormatting>
  <conditionalFormatting sqref="D32:D33">
    <cfRule type="expression" dxfId="12" priority="8">
      <formula>LEN($B32)=1</formula>
    </cfRule>
  </conditionalFormatting>
  <conditionalFormatting sqref="D32:D33">
    <cfRule type="expression" dxfId="11" priority="7">
      <formula>LEN($B32)=1</formula>
    </cfRule>
  </conditionalFormatting>
  <conditionalFormatting sqref="E20">
    <cfRule type="expression" dxfId="10" priority="6">
      <formula>LEN($B20)=1</formula>
    </cfRule>
  </conditionalFormatting>
  <conditionalFormatting sqref="B26">
    <cfRule type="expression" dxfId="9" priority="5">
      <formula>LEN($B26)=1</formula>
    </cfRule>
  </conditionalFormatting>
  <conditionalFormatting sqref="B35">
    <cfRule type="expression" dxfId="8" priority="4">
      <formula>LEN($B35)=1</formula>
    </cfRule>
  </conditionalFormatting>
  <conditionalFormatting sqref="B35">
    <cfRule type="expression" dxfId="7" priority="3">
      <formula>LEN($B35)=1</formula>
    </cfRule>
  </conditionalFormatting>
  <conditionalFormatting sqref="B41">
    <cfRule type="expression" dxfId="6" priority="1">
      <formula>LEN($B41)=1</formula>
    </cfRule>
  </conditionalFormatting>
  <conditionalFormatting sqref="C45:C47 D46:D47">
    <cfRule type="expression" dxfId="5" priority="2">
      <formula>LEN($B45)=1</formula>
    </cfRule>
  </conditionalFormatting>
  <printOptions horizontalCentered="1"/>
  <pageMargins left="0.19685039370078741" right="0.19685039370078741" top="0.39370078740157483" bottom="0.19685039370078741" header="0" footer="3.937007874015748E-2"/>
  <pageSetup paperSize="9" scale="70" orientation="portrait" horizontalDpi="4294967295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2"/>
  <sheetViews>
    <sheetView workbookViewId="0">
      <selection activeCell="P11" sqref="P11"/>
    </sheetView>
  </sheetViews>
  <sheetFormatPr defaultRowHeight="12.75"/>
  <cols>
    <col min="3" max="3" width="50.42578125" customWidth="1"/>
    <col min="5" max="5" width="14" bestFit="1" customWidth="1"/>
    <col min="6" max="6" width="13.140625" bestFit="1" customWidth="1"/>
    <col min="11" max="11" width="10.140625" bestFit="1" customWidth="1"/>
  </cols>
  <sheetData>
    <row r="1" spans="1:11" ht="111" customHeight="1" thickBot="1">
      <c r="A1" s="458" t="s">
        <v>111</v>
      </c>
      <c r="B1" s="459"/>
      <c r="C1" s="459"/>
      <c r="D1" s="459"/>
      <c r="E1" s="459"/>
      <c r="F1" s="459"/>
      <c r="G1" s="459"/>
      <c r="H1" s="459"/>
      <c r="I1" s="460"/>
    </row>
    <row r="2" spans="1:11">
      <c r="A2" s="461" t="s">
        <v>121</v>
      </c>
      <c r="B2" s="462"/>
      <c r="C2" s="463"/>
      <c r="D2" s="466" t="s">
        <v>227</v>
      </c>
      <c r="E2" s="467"/>
      <c r="F2" s="254">
        <f>E17</f>
        <v>185270.7249</v>
      </c>
      <c r="G2" s="464" t="s">
        <v>255</v>
      </c>
      <c r="H2" s="464"/>
      <c r="I2" s="465"/>
    </row>
    <row r="3" spans="1:11">
      <c r="A3" s="435" t="s">
        <v>110</v>
      </c>
      <c r="B3" s="436"/>
      <c r="C3" s="437"/>
      <c r="D3" s="441" t="s">
        <v>226</v>
      </c>
      <c r="E3" s="436"/>
      <c r="F3" s="436"/>
      <c r="G3" s="441" t="s">
        <v>228</v>
      </c>
      <c r="H3" s="436"/>
      <c r="I3" s="442"/>
    </row>
    <row r="4" spans="1:11" ht="13.5" thickBot="1">
      <c r="A4" s="438"/>
      <c r="B4" s="439"/>
      <c r="C4" s="440"/>
      <c r="D4" s="432" t="s">
        <v>230</v>
      </c>
      <c r="E4" s="433"/>
      <c r="F4" s="434"/>
      <c r="G4" s="443"/>
      <c r="H4" s="439"/>
      <c r="I4" s="444"/>
    </row>
    <row r="5" spans="1:11" ht="38.25">
      <c r="A5" s="98" t="s">
        <v>0</v>
      </c>
      <c r="B5" s="99" t="s">
        <v>5</v>
      </c>
      <c r="C5" s="99" t="s">
        <v>112</v>
      </c>
      <c r="D5" s="197" t="s">
        <v>113</v>
      </c>
      <c r="E5" s="197" t="s">
        <v>114</v>
      </c>
      <c r="F5" s="198" t="s">
        <v>115</v>
      </c>
      <c r="G5" s="99" t="s">
        <v>116</v>
      </c>
      <c r="H5" s="99" t="s">
        <v>117</v>
      </c>
      <c r="I5" s="100" t="s">
        <v>118</v>
      </c>
    </row>
    <row r="6" spans="1:11">
      <c r="A6" s="446">
        <v>1</v>
      </c>
      <c r="B6" s="448">
        <f>'Planilha Orcamentaria'!B16</f>
        <v>8723</v>
      </c>
      <c r="C6" s="450" t="str">
        <f>'Planilha Orcamentaria'!C16</f>
        <v>Serviços Preliminares / Canterio de obras</v>
      </c>
      <c r="D6" s="101" t="s">
        <v>119</v>
      </c>
      <c r="E6" s="102">
        <f>E7/E17</f>
        <v>9.2817146417933632E-3</v>
      </c>
      <c r="F6" s="102">
        <v>1</v>
      </c>
      <c r="G6" s="103"/>
      <c r="H6" s="104"/>
      <c r="I6" s="105"/>
    </row>
    <row r="7" spans="1:11" ht="24">
      <c r="A7" s="447"/>
      <c r="B7" s="449"/>
      <c r="C7" s="451"/>
      <c r="D7" s="106" t="s">
        <v>120</v>
      </c>
      <c r="E7" s="107">
        <f>'Planilha Orcamentaria'!H16</f>
        <v>1719.63</v>
      </c>
      <c r="F7" s="107">
        <f>F6*E7</f>
        <v>1719.63</v>
      </c>
      <c r="G7" s="107">
        <f>G6*E7</f>
        <v>0</v>
      </c>
      <c r="H7" s="107">
        <f>H6*E7</f>
        <v>0</v>
      </c>
      <c r="I7" s="108">
        <f>I6*E7</f>
        <v>0</v>
      </c>
    </row>
    <row r="8" spans="1:11">
      <c r="A8" s="452">
        <v>2</v>
      </c>
      <c r="B8" s="453">
        <f>'Planilha Orcamentaria'!B19</f>
        <v>8662</v>
      </c>
      <c r="C8" s="454" t="str">
        <f>'Planilha Orcamentaria'!C19</f>
        <v>Transporte de máquinas e equipamentos</v>
      </c>
      <c r="D8" s="109" t="s">
        <v>119</v>
      </c>
      <c r="E8" s="110">
        <f>E9/E17</f>
        <v>4.9751243781094526E-3</v>
      </c>
      <c r="F8" s="110">
        <v>1</v>
      </c>
      <c r="G8" s="111"/>
      <c r="H8" s="112"/>
      <c r="I8" s="113"/>
    </row>
    <row r="9" spans="1:11" ht="24">
      <c r="A9" s="452"/>
      <c r="B9" s="453"/>
      <c r="C9" s="454"/>
      <c r="D9" s="109" t="s">
        <v>120</v>
      </c>
      <c r="E9" s="114">
        <f>'Planilha Orcamentaria'!H19</f>
        <v>921.74490000000003</v>
      </c>
      <c r="F9" s="107">
        <f>F8*E9</f>
        <v>921.74490000000003</v>
      </c>
      <c r="G9" s="107">
        <f>G8*F9</f>
        <v>0</v>
      </c>
      <c r="H9" s="114">
        <f>H8*E9</f>
        <v>0</v>
      </c>
      <c r="I9" s="115">
        <f>I8*E9</f>
        <v>0</v>
      </c>
    </row>
    <row r="10" spans="1:11">
      <c r="A10" s="447">
        <v>3</v>
      </c>
      <c r="B10" s="468">
        <f>'Planilha Orcamentaria'!B22</f>
        <v>251</v>
      </c>
      <c r="C10" s="451" t="str">
        <f>'Planilha Orcamentaria'!C22</f>
        <v>Preparo do terreno-Limpeza e Preparo do local</v>
      </c>
      <c r="D10" s="106" t="s">
        <v>119</v>
      </c>
      <c r="E10" s="102">
        <f>E11/E17</f>
        <v>1.4650992494713341E-3</v>
      </c>
      <c r="F10" s="102">
        <v>1</v>
      </c>
      <c r="G10" s="103"/>
      <c r="H10" s="104"/>
      <c r="I10" s="105"/>
    </row>
    <row r="11" spans="1:11" ht="24">
      <c r="A11" s="447"/>
      <c r="B11" s="448"/>
      <c r="C11" s="451"/>
      <c r="D11" s="106" t="s">
        <v>120</v>
      </c>
      <c r="E11" s="107">
        <f>'Planilha Orcamentaria'!H22</f>
        <v>271.44</v>
      </c>
      <c r="F11" s="107">
        <f>F10*$E$11</f>
        <v>271.44</v>
      </c>
      <c r="G11" s="107">
        <f>G10*E11</f>
        <v>0</v>
      </c>
      <c r="H11" s="107">
        <f>H10*E11</f>
        <v>0</v>
      </c>
      <c r="I11" s="108">
        <f>I10*E11</f>
        <v>0</v>
      </c>
    </row>
    <row r="12" spans="1:11">
      <c r="A12" s="452">
        <v>4</v>
      </c>
      <c r="B12" s="469" t="str">
        <f>'Planilha Orcamentaria'!B25</f>
        <v>251/249/ 255</v>
      </c>
      <c r="C12" s="454" t="str">
        <f>'Planilha Orcamentaria'!C25</f>
        <v>Recapeamento Asfáltico</v>
      </c>
      <c r="D12" s="109" t="s">
        <v>119</v>
      </c>
      <c r="E12" s="110">
        <f>E13/E17</f>
        <v>0.98427806173062582</v>
      </c>
      <c r="F12" s="110">
        <v>1</v>
      </c>
      <c r="G12" s="111"/>
      <c r="H12" s="112"/>
      <c r="I12" s="113"/>
    </row>
    <row r="13" spans="1:11" ht="24">
      <c r="A13" s="452"/>
      <c r="B13" s="470"/>
      <c r="C13" s="454"/>
      <c r="D13" s="116" t="s">
        <v>120</v>
      </c>
      <c r="E13" s="117">
        <f>'Planilha Orcamentaria'!H25</f>
        <v>182357.91</v>
      </c>
      <c r="F13" s="107">
        <f>F12*E13</f>
        <v>182357.91</v>
      </c>
      <c r="G13" s="107">
        <f>G12*E13</f>
        <v>0</v>
      </c>
      <c r="H13" s="107">
        <f>H12*E13</f>
        <v>0</v>
      </c>
      <c r="I13" s="108">
        <f>I12*E13</f>
        <v>0</v>
      </c>
    </row>
    <row r="14" spans="1:11" hidden="1">
      <c r="A14" s="471">
        <v>6</v>
      </c>
      <c r="B14" s="472" t="str">
        <f>'Planilha Orcamentaria'!B34</f>
        <v>254 / 102509</v>
      </c>
      <c r="C14" s="454" t="str">
        <f>'Planilha Orcamentaria'!C34</f>
        <v>Sinalização Viária</v>
      </c>
      <c r="D14" s="109" t="s">
        <v>119</v>
      </c>
      <c r="E14" s="110">
        <f>E15/E17</f>
        <v>0</v>
      </c>
      <c r="F14" s="110"/>
      <c r="G14" s="111"/>
      <c r="H14" s="112"/>
      <c r="I14" s="113"/>
    </row>
    <row r="15" spans="1:11" ht="24" hidden="1">
      <c r="A15" s="471"/>
      <c r="B15" s="473"/>
      <c r="C15" s="454"/>
      <c r="D15" s="116" t="s">
        <v>120</v>
      </c>
      <c r="E15" s="117">
        <f>'Planilha Orcamentaria'!H34</f>
        <v>0</v>
      </c>
      <c r="F15" s="107">
        <f>F14*E15</f>
        <v>0</v>
      </c>
      <c r="G15" s="107">
        <f>G14*E15</f>
        <v>0</v>
      </c>
      <c r="H15" s="107">
        <f>H14*E15</f>
        <v>0</v>
      </c>
      <c r="I15" s="108">
        <f>I14*E15</f>
        <v>0</v>
      </c>
    </row>
    <row r="16" spans="1:11">
      <c r="A16" s="478" t="s">
        <v>95</v>
      </c>
      <c r="B16" s="479"/>
      <c r="C16" s="480"/>
      <c r="D16" s="118" t="s">
        <v>119</v>
      </c>
      <c r="E16" s="119">
        <f>E6+E8+E10++E12</f>
        <v>1</v>
      </c>
      <c r="F16" s="119">
        <f>F17/E17</f>
        <v>1</v>
      </c>
      <c r="G16" s="119">
        <f>G17/E17</f>
        <v>0</v>
      </c>
      <c r="H16" s="119">
        <f>H17/E17</f>
        <v>0</v>
      </c>
      <c r="I16" s="120">
        <f>I17/E17</f>
        <v>0</v>
      </c>
      <c r="K16" s="121"/>
    </row>
    <row r="17" spans="1:11" ht="24.75" thickBot="1">
      <c r="A17" s="481"/>
      <c r="B17" s="482"/>
      <c r="C17" s="483"/>
      <c r="D17" s="257" t="s">
        <v>120</v>
      </c>
      <c r="E17" s="255">
        <f>E7+E9+E11+E13+E15</f>
        <v>185270.7249</v>
      </c>
      <c r="F17" s="255">
        <f>F7+F9+F11+F13+F15</f>
        <v>185270.7249</v>
      </c>
      <c r="G17" s="255">
        <f t="shared" ref="G17:I17" si="0">G7+G9+G11+G13</f>
        <v>0</v>
      </c>
      <c r="H17" s="255">
        <f t="shared" si="0"/>
        <v>0</v>
      </c>
      <c r="I17" s="256">
        <f t="shared" si="0"/>
        <v>0</v>
      </c>
      <c r="K17" s="46"/>
    </row>
    <row r="18" spans="1:11">
      <c r="A18" s="150"/>
      <c r="B18" s="151"/>
      <c r="C18" s="151"/>
      <c r="D18" s="151"/>
      <c r="E18" s="151"/>
      <c r="F18" s="151"/>
      <c r="G18" s="152"/>
      <c r="H18" s="152"/>
      <c r="I18" s="153"/>
    </row>
    <row r="19" spans="1:11" ht="145.5" customHeight="1">
      <c r="A19" s="154"/>
      <c r="B19" s="248"/>
      <c r="C19" s="248"/>
      <c r="D19" s="249"/>
      <c r="E19" s="249"/>
      <c r="F19" s="248"/>
      <c r="G19" s="251"/>
      <c r="H19" s="251"/>
      <c r="I19" s="155"/>
    </row>
    <row r="20" spans="1:11" ht="12.75" customHeight="1">
      <c r="A20" s="154"/>
      <c r="B20" s="248"/>
      <c r="C20" s="248"/>
      <c r="D20" s="249"/>
      <c r="E20" s="457" t="s">
        <v>252</v>
      </c>
      <c r="F20" s="457"/>
      <c r="G20" s="457"/>
      <c r="H20" s="251"/>
      <c r="I20" s="155"/>
    </row>
    <row r="21" spans="1:11">
      <c r="A21" s="154"/>
      <c r="B21" s="248"/>
      <c r="C21" s="248"/>
      <c r="D21" s="249"/>
      <c r="E21" s="249"/>
      <c r="F21" s="248"/>
      <c r="G21" s="251"/>
      <c r="H21" s="251"/>
      <c r="I21" s="155"/>
    </row>
    <row r="22" spans="1:11">
      <c r="A22" s="455" t="s">
        <v>193</v>
      </c>
      <c r="B22" s="456"/>
      <c r="C22" s="456"/>
      <c r="D22" s="456"/>
      <c r="E22" s="445"/>
      <c r="F22" s="445"/>
      <c r="G22" s="251"/>
      <c r="H22" s="251"/>
      <c r="I22" s="156"/>
    </row>
    <row r="23" spans="1:11">
      <c r="A23" s="475" t="s">
        <v>195</v>
      </c>
      <c r="B23" s="476"/>
      <c r="C23" s="476"/>
      <c r="D23" s="476"/>
      <c r="E23" s="250"/>
      <c r="F23" s="251"/>
      <c r="G23" s="251"/>
      <c r="H23" s="251"/>
      <c r="I23" s="156"/>
    </row>
    <row r="24" spans="1:11" ht="132" customHeight="1">
      <c r="A24" s="157"/>
      <c r="B24" s="477"/>
      <c r="C24" s="477"/>
      <c r="D24" s="252"/>
      <c r="E24" s="252"/>
      <c r="F24" s="253"/>
      <c r="G24" s="251"/>
      <c r="H24" s="251"/>
      <c r="I24" s="156"/>
    </row>
    <row r="25" spans="1:11" ht="13.5" thickBot="1">
      <c r="A25" s="158"/>
      <c r="B25" s="474"/>
      <c r="C25" s="474"/>
      <c r="D25" s="159"/>
      <c r="E25" s="159"/>
      <c r="F25" s="160"/>
      <c r="G25" s="160"/>
      <c r="H25" s="160"/>
      <c r="I25" s="161"/>
    </row>
    <row r="32" spans="1:11">
      <c r="B32" s="293"/>
      <c r="C32" s="293"/>
    </row>
  </sheetData>
  <mergeCells count="31">
    <mergeCell ref="B32:C32"/>
    <mergeCell ref="A10:A11"/>
    <mergeCell ref="B10:B11"/>
    <mergeCell ref="C10:C11"/>
    <mergeCell ref="A12:A13"/>
    <mergeCell ref="B12:B13"/>
    <mergeCell ref="C12:C13"/>
    <mergeCell ref="A14:A15"/>
    <mergeCell ref="B14:B15"/>
    <mergeCell ref="C14:C15"/>
    <mergeCell ref="B25:C25"/>
    <mergeCell ref="A23:D23"/>
    <mergeCell ref="B24:C24"/>
    <mergeCell ref="A16:C17"/>
    <mergeCell ref="A1:I1"/>
    <mergeCell ref="A2:C2"/>
    <mergeCell ref="G2:I2"/>
    <mergeCell ref="D3:F3"/>
    <mergeCell ref="D2:E2"/>
    <mergeCell ref="D4:F4"/>
    <mergeCell ref="A3:C4"/>
    <mergeCell ref="G3:I4"/>
    <mergeCell ref="E22:F22"/>
    <mergeCell ref="A6:A7"/>
    <mergeCell ref="B6:B7"/>
    <mergeCell ref="C6:C7"/>
    <mergeCell ref="A8:A9"/>
    <mergeCell ref="B8:B9"/>
    <mergeCell ref="C8:C9"/>
    <mergeCell ref="A22:D22"/>
    <mergeCell ref="E20:G20"/>
  </mergeCells>
  <pageMargins left="0.31496062992125984" right="0.31496062992125984" top="0.39370078740157483" bottom="0.39370078740157483" header="0.31496062992125984" footer="0.31496062992125984"/>
  <pageSetup paperSize="9" scale="7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H96"/>
  <sheetViews>
    <sheetView topLeftCell="A4" workbookViewId="0">
      <selection activeCell="L92" sqref="L92"/>
    </sheetView>
  </sheetViews>
  <sheetFormatPr defaultColWidth="9.140625" defaultRowHeight="12.75"/>
  <cols>
    <col min="1" max="1" width="1.28515625" customWidth="1"/>
    <col min="2" max="2" width="46.42578125" customWidth="1"/>
    <col min="3" max="3" width="8.5703125" bestFit="1" customWidth="1"/>
    <col min="4" max="4" width="12.28515625" customWidth="1"/>
    <col min="5" max="5" width="9.42578125" customWidth="1"/>
    <col min="6" max="6" width="9.5703125" bestFit="1" customWidth="1"/>
    <col min="7" max="7" width="7.28515625" customWidth="1"/>
    <col min="8" max="8" width="9.42578125" customWidth="1"/>
  </cols>
  <sheetData>
    <row r="1" spans="1:8" s="75" customFormat="1" ht="39" customHeight="1">
      <c r="A1" s="332"/>
      <c r="B1" s="332"/>
      <c r="C1" s="332"/>
      <c r="D1" s="332"/>
      <c r="E1" s="332"/>
      <c r="F1" s="332"/>
      <c r="G1" s="332"/>
      <c r="H1" s="332"/>
    </row>
    <row r="2" spans="1:8" s="75" customFormat="1" ht="56.25" customHeight="1">
      <c r="A2" s="333"/>
      <c r="B2" s="333"/>
      <c r="C2" s="333"/>
      <c r="D2" s="333"/>
      <c r="E2" s="333"/>
      <c r="F2" s="333"/>
      <c r="G2" s="333"/>
      <c r="H2" s="333"/>
    </row>
    <row r="3" spans="1:8" ht="19.5">
      <c r="A3" s="122"/>
      <c r="B3" s="493" t="s">
        <v>122</v>
      </c>
      <c r="C3" s="493"/>
      <c r="D3" s="493"/>
      <c r="E3" s="493"/>
      <c r="F3" s="493"/>
      <c r="G3" s="493"/>
      <c r="H3" s="493"/>
    </row>
    <row r="4" spans="1:8" ht="19.5">
      <c r="B4" s="123"/>
      <c r="C4" s="123"/>
      <c r="D4" s="123"/>
      <c r="E4" s="123"/>
      <c r="F4" s="123"/>
      <c r="G4" s="123"/>
      <c r="H4" s="123"/>
    </row>
    <row r="5" spans="1:8" ht="15.75">
      <c r="B5" s="494" t="s">
        <v>123</v>
      </c>
      <c r="C5" s="494"/>
      <c r="D5" s="494"/>
      <c r="E5" s="494"/>
      <c r="F5" s="494"/>
      <c r="G5" s="494"/>
      <c r="H5" s="494"/>
    </row>
    <row r="6" spans="1:8" ht="3.75" customHeight="1"/>
    <row r="7" spans="1:8">
      <c r="B7" s="484" t="s">
        <v>124</v>
      </c>
      <c r="C7" s="484"/>
      <c r="D7" s="484"/>
      <c r="E7" s="484"/>
      <c r="F7" s="484"/>
      <c r="G7" s="484"/>
      <c r="H7" s="484"/>
    </row>
    <row r="8" spans="1:8">
      <c r="B8" s="484" t="s">
        <v>187</v>
      </c>
      <c r="C8" s="484"/>
      <c r="D8" s="484"/>
      <c r="E8" s="484"/>
      <c r="F8" s="484"/>
      <c r="G8" s="484"/>
      <c r="H8" s="484"/>
    </row>
    <row r="9" spans="1:8">
      <c r="B9" s="484" t="s">
        <v>253</v>
      </c>
      <c r="C9" s="484"/>
      <c r="D9" s="484"/>
      <c r="E9" s="484"/>
      <c r="F9" s="484"/>
      <c r="G9" s="484"/>
      <c r="H9" s="484"/>
    </row>
    <row r="10" spans="1:8">
      <c r="B10" s="484" t="s">
        <v>254</v>
      </c>
      <c r="C10" s="484"/>
      <c r="D10" s="484"/>
      <c r="E10" s="484"/>
      <c r="F10" s="484"/>
      <c r="G10" s="484"/>
      <c r="H10" s="484"/>
    </row>
    <row r="11" spans="1:8" ht="9" customHeight="1">
      <c r="B11" s="124"/>
      <c r="C11" s="124"/>
      <c r="D11" s="124"/>
      <c r="E11" s="124"/>
      <c r="F11" s="124"/>
      <c r="G11" s="124"/>
      <c r="H11" s="124"/>
    </row>
    <row r="12" spans="1:8">
      <c r="B12" s="486" t="s">
        <v>125</v>
      </c>
      <c r="C12" s="487"/>
      <c r="D12" s="487"/>
      <c r="E12" s="487"/>
      <c r="F12" s="487"/>
      <c r="G12" s="487"/>
      <c r="H12" s="488"/>
    </row>
    <row r="13" spans="1:8">
      <c r="B13" s="489" t="s">
        <v>126</v>
      </c>
      <c r="C13" s="490"/>
      <c r="D13" s="490"/>
      <c r="E13" s="490"/>
      <c r="F13" s="490"/>
      <c r="G13" s="490"/>
      <c r="H13" s="491"/>
    </row>
    <row r="14" spans="1:8" ht="9.75" customHeight="1">
      <c r="B14" s="124"/>
      <c r="C14" s="124"/>
      <c r="D14" s="124"/>
      <c r="E14" s="124"/>
      <c r="F14" s="124"/>
      <c r="G14" s="124"/>
      <c r="H14" s="124"/>
    </row>
    <row r="15" spans="1:8">
      <c r="B15" s="492" t="s">
        <v>127</v>
      </c>
      <c r="C15" s="492"/>
      <c r="D15" s="492"/>
      <c r="E15" s="492"/>
      <c r="F15" s="492"/>
      <c r="G15" s="485">
        <v>1</v>
      </c>
      <c r="H15" s="485"/>
    </row>
    <row r="16" spans="1:8">
      <c r="B16" s="484" t="s">
        <v>128</v>
      </c>
      <c r="C16" s="484"/>
      <c r="D16" s="484"/>
      <c r="E16" s="484"/>
      <c r="F16" s="484"/>
      <c r="G16" s="485">
        <v>0.05</v>
      </c>
      <c r="H16" s="485"/>
    </row>
    <row r="17" spans="2:8" ht="6.75" customHeight="1"/>
    <row r="18" spans="2:8" ht="9.75" customHeight="1"/>
    <row r="19" spans="2:8" ht="63.75">
      <c r="B19" s="125" t="s">
        <v>129</v>
      </c>
      <c r="C19" s="125" t="s">
        <v>130</v>
      </c>
      <c r="D19" s="126" t="s">
        <v>131</v>
      </c>
      <c r="E19" s="127" t="s">
        <v>132</v>
      </c>
      <c r="F19" s="125" t="s">
        <v>133</v>
      </c>
      <c r="G19" s="125" t="s">
        <v>134</v>
      </c>
      <c r="H19" s="125" t="s">
        <v>135</v>
      </c>
    </row>
    <row r="20" spans="2:8">
      <c r="B20" s="128" t="s">
        <v>136</v>
      </c>
      <c r="C20" s="129" t="s">
        <v>137</v>
      </c>
      <c r="D20" s="130">
        <v>2.8000000000000001E-2</v>
      </c>
      <c r="E20" s="131" t="s">
        <v>138</v>
      </c>
      <c r="F20" s="132">
        <f>VLOOKUP(CONCATENATE($B$13,"-",$C20),$D$36:$H$77,3,FALSE)</f>
        <v>3.7999999999999999E-2</v>
      </c>
      <c r="G20" s="132">
        <f>VLOOKUP(CONCATENATE($B$13,"-",$C20),$D$36:$H$77,4,FALSE)</f>
        <v>4.0099999999999997E-2</v>
      </c>
      <c r="H20" s="132">
        <f>VLOOKUP(CONCATENATE($B$13,"-",$C20),$D$36:$H$77,5,FALSE)</f>
        <v>4.6699999999999998E-2</v>
      </c>
    </row>
    <row r="21" spans="2:8">
      <c r="B21" s="128" t="s">
        <v>139</v>
      </c>
      <c r="C21" s="129" t="s">
        <v>140</v>
      </c>
      <c r="D21" s="130">
        <v>2.5000000000000001E-3</v>
      </c>
      <c r="E21" s="131" t="s">
        <v>138</v>
      </c>
      <c r="F21" s="132">
        <f t="shared" ref="F21:F28" si="0">VLOOKUP(CONCATENATE($B$13,"-",$C21),$D$36:$H$77,3,FALSE)</f>
        <v>3.2000000000000002E-3</v>
      </c>
      <c r="G21" s="132">
        <f t="shared" ref="G21:G24" si="1">VLOOKUP(CONCATENATE($B$13,"-",$C21),$D$36:$H$77,4,FALSE)</f>
        <v>4.0000000000000001E-3</v>
      </c>
      <c r="H21" s="132">
        <f t="shared" ref="H21:H24" si="2">VLOOKUP(CONCATENATE($B$13,"-",$C21),$D$36:$H$77,5,FALSE)</f>
        <v>7.4000000000000003E-3</v>
      </c>
    </row>
    <row r="22" spans="2:8">
      <c r="B22" s="128" t="s">
        <v>141</v>
      </c>
      <c r="C22" s="129" t="s">
        <v>142</v>
      </c>
      <c r="D22" s="130">
        <v>5.0000000000000001E-3</v>
      </c>
      <c r="E22" s="131" t="s">
        <v>138</v>
      </c>
      <c r="F22" s="132">
        <f t="shared" si="0"/>
        <v>5.0000000000000001E-3</v>
      </c>
      <c r="G22" s="132">
        <f t="shared" si="1"/>
        <v>5.6000000000000008E-3</v>
      </c>
      <c r="H22" s="132">
        <f t="shared" si="2"/>
        <v>9.7000000000000003E-3</v>
      </c>
    </row>
    <row r="23" spans="2:8">
      <c r="B23" s="128" t="s">
        <v>143</v>
      </c>
      <c r="C23" s="129" t="s">
        <v>144</v>
      </c>
      <c r="D23" s="130">
        <v>5.0000000000000001E-3</v>
      </c>
      <c r="E23" s="131" t="s">
        <v>138</v>
      </c>
      <c r="F23" s="132">
        <f t="shared" si="0"/>
        <v>1.0200000000000001E-2</v>
      </c>
      <c r="G23" s="132">
        <f t="shared" si="1"/>
        <v>1.11E-2</v>
      </c>
      <c r="H23" s="132">
        <f t="shared" si="2"/>
        <v>1.21E-2</v>
      </c>
    </row>
    <row r="24" spans="2:8">
      <c r="B24" s="128" t="s">
        <v>145</v>
      </c>
      <c r="C24" s="129" t="s">
        <v>146</v>
      </c>
      <c r="D24" s="130">
        <v>0.05</v>
      </c>
      <c r="E24" s="131" t="s">
        <v>138</v>
      </c>
      <c r="F24" s="132">
        <f t="shared" si="0"/>
        <v>6.6400000000000001E-2</v>
      </c>
      <c r="G24" s="132">
        <f t="shared" si="1"/>
        <v>7.2999999999999995E-2</v>
      </c>
      <c r="H24" s="132">
        <f t="shared" si="2"/>
        <v>8.6899999999999991E-2</v>
      </c>
    </row>
    <row r="25" spans="2:8">
      <c r="B25" s="133" t="s">
        <v>147</v>
      </c>
      <c r="C25" s="129" t="s">
        <v>148</v>
      </c>
      <c r="D25" s="130">
        <v>3.6499999999999998E-2</v>
      </c>
      <c r="E25" s="131" t="str">
        <f>IF(AND(D25&gt;=F25, D25&lt;=H25), "OK", "Não OK")</f>
        <v>OK</v>
      </c>
      <c r="F25" s="132">
        <v>3.6499999999999998E-2</v>
      </c>
      <c r="G25" s="132">
        <v>3.6499999999999998E-2</v>
      </c>
      <c r="H25" s="132">
        <v>3.6499999999999998E-2</v>
      </c>
    </row>
    <row r="26" spans="2:8">
      <c r="B26" s="133" t="s">
        <v>149</v>
      </c>
      <c r="C26" s="129" t="s">
        <v>150</v>
      </c>
      <c r="D26" s="134">
        <v>0.05</v>
      </c>
      <c r="E26" s="131" t="str">
        <f>IF(AND(D26&gt;=F26, D26&lt;=H26), "OK", "Não OK")</f>
        <v>OK</v>
      </c>
      <c r="F26" s="132">
        <v>0</v>
      </c>
      <c r="G26" s="132">
        <v>2.5000000000000001E-2</v>
      </c>
      <c r="H26" s="132">
        <v>0.05</v>
      </c>
    </row>
    <row r="27" spans="2:8" ht="25.5">
      <c r="B27" s="135" t="s">
        <v>151</v>
      </c>
      <c r="C27" s="129" t="s">
        <v>152</v>
      </c>
      <c r="D27" s="130">
        <v>4.4999999999999998E-2</v>
      </c>
      <c r="E27" s="131" t="str">
        <f>IF(AND(D27&gt;=F27, D27&lt;=H27), "OK", "Não OK")</f>
        <v>OK</v>
      </c>
      <c r="F27" s="136">
        <v>0</v>
      </c>
      <c r="G27" s="136">
        <v>0.02</v>
      </c>
      <c r="H27" s="136">
        <v>4.4999999999999998E-2</v>
      </c>
    </row>
    <row r="28" spans="2:8">
      <c r="B28" s="133" t="s">
        <v>153</v>
      </c>
      <c r="C28" s="137" t="s">
        <v>154</v>
      </c>
      <c r="D28" s="132">
        <f>ROUND((((1+D20+D21+D22)*(1+D23)*(1+D24)/(1-(D25+D26)))-1),4)</f>
        <v>0.19620000000000001</v>
      </c>
      <c r="E28" s="131" t="str">
        <f>IF(AND(D28&gt;=F28, D28&lt;=H28), "OK", "Não OK")</f>
        <v>OK</v>
      </c>
      <c r="F28" s="132">
        <f t="shared" si="0"/>
        <v>0.19600000000000001</v>
      </c>
      <c r="G28" s="132">
        <f t="shared" ref="G28" si="3">VLOOKUP(CONCATENATE($B$13,"-",$C28),$D$36:$H$77,4,FALSE)</f>
        <v>0.2097</v>
      </c>
      <c r="H28" s="132">
        <f t="shared" ref="H28" si="4">VLOOKUP(CONCATENATE($B$13,"-",$C28),$D$36:$H$77,5,FALSE)</f>
        <v>0.24230000000000002</v>
      </c>
    </row>
    <row r="29" spans="2:8" ht="25.5">
      <c r="B29" s="138" t="s">
        <v>155</v>
      </c>
      <c r="C29" s="139" t="s">
        <v>156</v>
      </c>
      <c r="D29" s="140">
        <f>ROUND((((1+D20+D21+D22)*(1+D23)*(1+D24)/(1-(D25+D26+D27)))-1),4)</f>
        <v>0.25819999999999999</v>
      </c>
      <c r="E29" s="131" t="str">
        <f>IF(COUNTIF($F$20:$F$28,"NÃO OK")&gt;0,"NÃO OK","OK")</f>
        <v>OK</v>
      </c>
      <c r="F29" s="141"/>
      <c r="G29" s="141"/>
      <c r="H29" s="141"/>
    </row>
    <row r="31" spans="2:8">
      <c r="B31" s="495" t="s">
        <v>157</v>
      </c>
      <c r="C31" s="496"/>
      <c r="D31" s="496"/>
      <c r="E31" s="496"/>
      <c r="F31" s="496"/>
      <c r="G31" s="496"/>
      <c r="H31" s="497"/>
    </row>
    <row r="32" spans="2:8" ht="147.75" customHeight="1">
      <c r="B32" s="142"/>
      <c r="C32" s="143"/>
      <c r="D32" s="143"/>
      <c r="E32" s="143"/>
      <c r="F32" s="143"/>
      <c r="G32" s="143"/>
      <c r="H32" s="144"/>
    </row>
    <row r="33" spans="2:8" ht="33" customHeight="1">
      <c r="B33" s="498" t="str">
        <f>CONCATENATE("Declaro para os devidos fins que, conforme legislação tributária municipal, a base de cálculo para ",B13,", é de ",G15*100,"%, com a respectiva alíquota de ",G16*100,"%.")</f>
        <v>Declaro para os devidos fins que, conforme legislação tributária municipal, a base de cálculo para Construção de Praças Urbanas, Rodovias, Ferrovias e recapeamento e pavimentação de vias urbanas, é de 100%, com a respectiva alíquota de 5%.</v>
      </c>
      <c r="C33" s="498"/>
      <c r="D33" s="498"/>
      <c r="E33" s="498"/>
      <c r="F33" s="498"/>
      <c r="G33" s="498"/>
      <c r="H33" s="498"/>
    </row>
    <row r="35" spans="2:8" hidden="1">
      <c r="F35" s="145" t="s">
        <v>158</v>
      </c>
      <c r="G35" s="145" t="s">
        <v>159</v>
      </c>
      <c r="H35" s="145" t="s">
        <v>160</v>
      </c>
    </row>
    <row r="36" spans="2:8" hidden="1">
      <c r="B36" t="s">
        <v>161</v>
      </c>
      <c r="C36" s="146" t="s">
        <v>137</v>
      </c>
      <c r="D36" t="str">
        <f>CONCATENATE(B36,"-",C36)</f>
        <v>Construção e Reforma de Edifícios-AC</v>
      </c>
      <c r="F36" s="147">
        <v>0.03</v>
      </c>
      <c r="G36" s="147">
        <v>0.04</v>
      </c>
      <c r="H36" s="147">
        <v>5.5E-2</v>
      </c>
    </row>
    <row r="37" spans="2:8" hidden="1">
      <c r="B37" t="str">
        <f>B36</f>
        <v>Construção e Reforma de Edifícios</v>
      </c>
      <c r="C37" s="146" t="s">
        <v>140</v>
      </c>
      <c r="D37" t="str">
        <f t="shared" ref="D37:D77" si="5">CONCATENATE(B37,"-",C37)</f>
        <v>Construção e Reforma de Edifícios-SG</v>
      </c>
      <c r="F37" s="147">
        <v>8.0000000000000002E-3</v>
      </c>
      <c r="G37" s="147">
        <v>8.0000000000000002E-3</v>
      </c>
      <c r="H37" s="147">
        <v>0.01</v>
      </c>
    </row>
    <row r="38" spans="2:8" hidden="1">
      <c r="B38" t="str">
        <f t="shared" ref="B38:B70" si="6">B37</f>
        <v>Construção e Reforma de Edifícios</v>
      </c>
      <c r="C38" s="146" t="s">
        <v>142</v>
      </c>
      <c r="D38" t="str">
        <f t="shared" si="5"/>
        <v>Construção e Reforma de Edifícios-R</v>
      </c>
      <c r="F38" s="147">
        <v>9.7000000000000003E-3</v>
      </c>
      <c r="G38" s="147">
        <v>1.2699999999999999E-2</v>
      </c>
      <c r="H38" s="147">
        <v>1.2699999999999999E-2</v>
      </c>
    </row>
    <row r="39" spans="2:8" hidden="1">
      <c r="B39" t="str">
        <f t="shared" si="6"/>
        <v>Construção e Reforma de Edifícios</v>
      </c>
      <c r="C39" s="146" t="s">
        <v>144</v>
      </c>
      <c r="D39" t="str">
        <f t="shared" si="5"/>
        <v>Construção e Reforma de Edifícios-DF</v>
      </c>
      <c r="F39" s="147">
        <v>5.8999999999999999E-3</v>
      </c>
      <c r="G39" s="147">
        <v>1.23E-2</v>
      </c>
      <c r="H39" s="147">
        <v>1.3899999999999999E-2</v>
      </c>
    </row>
    <row r="40" spans="2:8" hidden="1">
      <c r="B40" t="str">
        <f t="shared" si="6"/>
        <v>Construção e Reforma de Edifícios</v>
      </c>
      <c r="C40" s="146" t="s">
        <v>146</v>
      </c>
      <c r="D40" t="str">
        <f t="shared" si="5"/>
        <v>Construção e Reforma de Edifícios-L</v>
      </c>
      <c r="F40" s="147">
        <v>6.1600000000000002E-2</v>
      </c>
      <c r="G40" s="147">
        <v>7.400000000000001E-2</v>
      </c>
      <c r="H40" s="147">
        <v>8.9600000000000013E-2</v>
      </c>
    </row>
    <row r="41" spans="2:8" hidden="1">
      <c r="B41" t="str">
        <f>B40</f>
        <v>Construção e Reforma de Edifícios</v>
      </c>
      <c r="C41" s="138" t="s">
        <v>154</v>
      </c>
      <c r="D41" t="str">
        <f t="shared" si="5"/>
        <v>Construção e Reforma de Edifícios-BDI PAD</v>
      </c>
      <c r="F41" s="147">
        <v>0.2034</v>
      </c>
      <c r="G41" s="147">
        <v>0.22120000000000001</v>
      </c>
      <c r="H41" s="147">
        <v>0.25</v>
      </c>
    </row>
    <row r="42" spans="2:8" hidden="1">
      <c r="B42" t="s">
        <v>126</v>
      </c>
      <c r="C42" s="146" t="s">
        <v>137</v>
      </c>
      <c r="D42" t="str">
        <f t="shared" si="5"/>
        <v>Construção de Praças Urbanas, Rodovias, Ferrovias e recapeamento e pavimentação de vias urbanas-AC</v>
      </c>
      <c r="F42" s="147">
        <v>3.7999999999999999E-2</v>
      </c>
      <c r="G42" s="147">
        <v>4.0099999999999997E-2</v>
      </c>
      <c r="H42" s="147">
        <v>4.6699999999999998E-2</v>
      </c>
    </row>
    <row r="43" spans="2:8" hidden="1">
      <c r="B43" t="s">
        <v>126</v>
      </c>
      <c r="C43" s="146" t="s">
        <v>140</v>
      </c>
      <c r="D43" t="str">
        <f t="shared" si="5"/>
        <v>Construção de Praças Urbanas, Rodovias, Ferrovias e recapeamento e pavimentação de vias urbanas-SG</v>
      </c>
      <c r="F43" s="147">
        <v>3.2000000000000002E-3</v>
      </c>
      <c r="G43" s="147">
        <v>4.0000000000000001E-3</v>
      </c>
      <c r="H43" s="147">
        <v>7.4000000000000003E-3</v>
      </c>
    </row>
    <row r="44" spans="2:8" hidden="1">
      <c r="B44" t="s">
        <v>126</v>
      </c>
      <c r="C44" s="146" t="s">
        <v>142</v>
      </c>
      <c r="D44" t="str">
        <f t="shared" si="5"/>
        <v>Construção de Praças Urbanas, Rodovias, Ferrovias e recapeamento e pavimentação de vias urbanas-R</v>
      </c>
      <c r="F44" s="147">
        <v>5.0000000000000001E-3</v>
      </c>
      <c r="G44" s="147">
        <v>5.6000000000000008E-3</v>
      </c>
      <c r="H44" s="147">
        <v>9.7000000000000003E-3</v>
      </c>
    </row>
    <row r="45" spans="2:8" hidden="1">
      <c r="B45" t="s">
        <v>126</v>
      </c>
      <c r="C45" s="146" t="s">
        <v>144</v>
      </c>
      <c r="D45" t="str">
        <f t="shared" si="5"/>
        <v>Construção de Praças Urbanas, Rodovias, Ferrovias e recapeamento e pavimentação de vias urbanas-DF</v>
      </c>
      <c r="F45" s="147">
        <v>1.0200000000000001E-2</v>
      </c>
      <c r="G45" s="147">
        <v>1.11E-2</v>
      </c>
      <c r="H45" s="147">
        <v>1.21E-2</v>
      </c>
    </row>
    <row r="46" spans="2:8" hidden="1">
      <c r="B46" t="s">
        <v>126</v>
      </c>
      <c r="C46" s="146" t="s">
        <v>146</v>
      </c>
      <c r="D46" t="str">
        <f t="shared" si="5"/>
        <v>Construção de Praças Urbanas, Rodovias, Ferrovias e recapeamento e pavimentação de vias urbanas-L</v>
      </c>
      <c r="F46" s="147">
        <v>6.6400000000000001E-2</v>
      </c>
      <c r="G46" s="147">
        <v>7.2999999999999995E-2</v>
      </c>
      <c r="H46" s="147">
        <v>8.6899999999999991E-2</v>
      </c>
    </row>
    <row r="47" spans="2:8" hidden="1">
      <c r="B47" t="s">
        <v>126</v>
      </c>
      <c r="C47" s="138" t="s">
        <v>154</v>
      </c>
      <c r="D47" t="str">
        <f t="shared" si="5"/>
        <v>Construção de Praças Urbanas, Rodovias, Ferrovias e recapeamento e pavimentação de vias urbanas-BDI PAD</v>
      </c>
      <c r="F47" s="147">
        <v>0.19600000000000001</v>
      </c>
      <c r="G47" s="147">
        <v>0.2097</v>
      </c>
      <c r="H47" s="147">
        <v>0.24230000000000002</v>
      </c>
    </row>
    <row r="48" spans="2:8" hidden="1">
      <c r="B48" t="s">
        <v>162</v>
      </c>
      <c r="C48" s="146" t="s">
        <v>137</v>
      </c>
      <c r="D48" t="str">
        <f t="shared" si="5"/>
        <v>Construção de Redes de Abastecimento de Água, Coleta de Esgoto-AC</v>
      </c>
      <c r="F48" s="147">
        <v>3.4300000000000004E-2</v>
      </c>
      <c r="G48" s="147">
        <v>4.9299999999999997E-2</v>
      </c>
      <c r="H48" s="147">
        <v>6.7099999999999993E-2</v>
      </c>
    </row>
    <row r="49" spans="2:8" hidden="1">
      <c r="B49" t="str">
        <f t="shared" si="6"/>
        <v>Construção de Redes de Abastecimento de Água, Coleta de Esgoto</v>
      </c>
      <c r="C49" s="146" t="s">
        <v>140</v>
      </c>
      <c r="D49" t="str">
        <f t="shared" si="5"/>
        <v>Construção de Redes de Abastecimento de Água, Coleta de Esgoto-SG</v>
      </c>
      <c r="F49" s="147">
        <v>2.8000000000000004E-3</v>
      </c>
      <c r="G49" s="147">
        <v>4.8999999999999998E-3</v>
      </c>
      <c r="H49" s="147">
        <v>7.4999999999999997E-3</v>
      </c>
    </row>
    <row r="50" spans="2:8" hidden="1">
      <c r="B50" t="str">
        <f t="shared" si="6"/>
        <v>Construção de Redes de Abastecimento de Água, Coleta de Esgoto</v>
      </c>
      <c r="C50" s="146" t="s">
        <v>142</v>
      </c>
      <c r="D50" t="str">
        <f t="shared" si="5"/>
        <v>Construção de Redes de Abastecimento de Água, Coleta de Esgoto-R</v>
      </c>
      <c r="F50" s="147">
        <v>0.01</v>
      </c>
      <c r="G50" s="147">
        <v>1.3899999999999999E-2</v>
      </c>
      <c r="H50" s="147">
        <v>1.7399999999999999E-2</v>
      </c>
    </row>
    <row r="51" spans="2:8" hidden="1">
      <c r="B51" t="str">
        <f t="shared" si="6"/>
        <v>Construção de Redes de Abastecimento de Água, Coleta de Esgoto</v>
      </c>
      <c r="C51" s="146" t="s">
        <v>144</v>
      </c>
      <c r="D51" t="str">
        <f t="shared" si="5"/>
        <v>Construção de Redes de Abastecimento de Água, Coleta de Esgoto-DF</v>
      </c>
      <c r="F51" s="147">
        <v>9.3999999999999986E-3</v>
      </c>
      <c r="G51" s="147">
        <v>9.8999999999999991E-3</v>
      </c>
      <c r="H51" s="147">
        <v>1.1699999999999999E-2</v>
      </c>
    </row>
    <row r="52" spans="2:8" hidden="1">
      <c r="B52" t="str">
        <f t="shared" si="6"/>
        <v>Construção de Redes de Abastecimento de Água, Coleta de Esgoto</v>
      </c>
      <c r="C52" s="146" t="s">
        <v>146</v>
      </c>
      <c r="D52" t="str">
        <f t="shared" si="5"/>
        <v>Construção de Redes de Abastecimento de Água, Coleta de Esgoto-L</v>
      </c>
      <c r="F52" s="147">
        <v>6.7400000000000002E-2</v>
      </c>
      <c r="G52" s="147">
        <v>8.0399999999999985E-2</v>
      </c>
      <c r="H52" s="147">
        <v>9.4E-2</v>
      </c>
    </row>
    <row r="53" spans="2:8" hidden="1">
      <c r="B53" t="str">
        <f>B52</f>
        <v>Construção de Redes de Abastecimento de Água, Coleta de Esgoto</v>
      </c>
      <c r="C53" s="138" t="s">
        <v>154</v>
      </c>
      <c r="D53" t="str">
        <f t="shared" si="5"/>
        <v>Construção de Redes de Abastecimento de Água, Coleta de Esgoto-BDI PAD</v>
      </c>
      <c r="F53" s="147">
        <v>0.20760000000000001</v>
      </c>
      <c r="G53" s="147">
        <v>0.24179999999999999</v>
      </c>
      <c r="H53" s="147">
        <v>0.26440000000000002</v>
      </c>
    </row>
    <row r="54" spans="2:8" hidden="1">
      <c r="B54" t="s">
        <v>163</v>
      </c>
      <c r="C54" s="146" t="s">
        <v>137</v>
      </c>
      <c r="D54" t="str">
        <f t="shared" si="5"/>
        <v>Construção e Manutenção de Estações e Redes de Distribuição de Energia Elétrica-AC</v>
      </c>
      <c r="F54" s="147">
        <v>5.2900000000000003E-2</v>
      </c>
      <c r="G54" s="147">
        <v>5.9200000000000003E-2</v>
      </c>
      <c r="H54" s="147">
        <v>7.9299999999999995E-2</v>
      </c>
    </row>
    <row r="55" spans="2:8" hidden="1">
      <c r="B55" t="str">
        <f t="shared" si="6"/>
        <v>Construção e Manutenção de Estações e Redes de Distribuição de Energia Elétrica</v>
      </c>
      <c r="C55" s="146" t="s">
        <v>140</v>
      </c>
      <c r="D55" t="str">
        <f t="shared" si="5"/>
        <v>Construção e Manutenção de Estações e Redes de Distribuição de Energia Elétrica-SG</v>
      </c>
      <c r="F55" s="147">
        <v>2.5000000000000001E-3</v>
      </c>
      <c r="G55" s="147">
        <v>5.1000000000000004E-3</v>
      </c>
      <c r="H55" s="147">
        <v>5.6000000000000008E-3</v>
      </c>
    </row>
    <row r="56" spans="2:8" hidden="1">
      <c r="B56" t="str">
        <f t="shared" si="6"/>
        <v>Construção e Manutenção de Estações e Redes de Distribuição de Energia Elétrica</v>
      </c>
      <c r="C56" s="146" t="s">
        <v>142</v>
      </c>
      <c r="D56" t="str">
        <f t="shared" si="5"/>
        <v>Construção e Manutenção de Estações e Redes de Distribuição de Energia Elétrica-R</v>
      </c>
      <c r="F56" s="147">
        <v>0.01</v>
      </c>
      <c r="G56" s="147">
        <v>1.4800000000000001E-2</v>
      </c>
      <c r="H56" s="147">
        <v>1.9699999999999999E-2</v>
      </c>
    </row>
    <row r="57" spans="2:8" hidden="1">
      <c r="B57" t="str">
        <f t="shared" si="6"/>
        <v>Construção e Manutenção de Estações e Redes de Distribuição de Energia Elétrica</v>
      </c>
      <c r="C57" s="146" t="s">
        <v>144</v>
      </c>
      <c r="D57" t="str">
        <f t="shared" si="5"/>
        <v>Construção e Manutenção de Estações e Redes de Distribuição de Energia Elétrica-DF</v>
      </c>
      <c r="F57" s="147">
        <v>1.01E-2</v>
      </c>
      <c r="G57" s="147">
        <v>1.0700000000000001E-2</v>
      </c>
      <c r="H57" s="147">
        <v>1.11E-2</v>
      </c>
    </row>
    <row r="58" spans="2:8" hidden="1">
      <c r="B58" t="str">
        <f t="shared" si="6"/>
        <v>Construção e Manutenção de Estações e Redes de Distribuição de Energia Elétrica</v>
      </c>
      <c r="C58" s="146" t="s">
        <v>146</v>
      </c>
      <c r="D58" t="str">
        <f t="shared" si="5"/>
        <v>Construção e Manutenção de Estações e Redes de Distribuição de Energia Elétrica-L</v>
      </c>
      <c r="F58" s="147">
        <v>0.08</v>
      </c>
      <c r="G58" s="147">
        <v>8.3100000000000007E-2</v>
      </c>
      <c r="H58" s="147">
        <v>9.5100000000000004E-2</v>
      </c>
    </row>
    <row r="59" spans="2:8" hidden="1">
      <c r="B59" t="str">
        <f>B58</f>
        <v>Construção e Manutenção de Estações e Redes de Distribuição de Energia Elétrica</v>
      </c>
      <c r="C59" s="138" t="s">
        <v>154</v>
      </c>
      <c r="D59" t="str">
        <f t="shared" si="5"/>
        <v>Construção e Manutenção de Estações e Redes de Distribuição de Energia Elétrica-BDI PAD</v>
      </c>
      <c r="F59" s="147">
        <v>0.24</v>
      </c>
      <c r="G59" s="147">
        <v>0.25840000000000002</v>
      </c>
      <c r="H59" s="147">
        <v>0.27860000000000001</v>
      </c>
    </row>
    <row r="60" spans="2:8" hidden="1">
      <c r="B60" t="s">
        <v>164</v>
      </c>
      <c r="C60" s="146" t="s">
        <v>137</v>
      </c>
      <c r="D60" t="str">
        <f t="shared" si="5"/>
        <v>Obras Portuárias, Marítimas e Fluviais-AC</v>
      </c>
      <c r="F60" s="147">
        <v>0.04</v>
      </c>
      <c r="G60" s="147">
        <v>5.5199999999999999E-2</v>
      </c>
      <c r="H60" s="147">
        <v>7.85E-2</v>
      </c>
    </row>
    <row r="61" spans="2:8" hidden="1">
      <c r="B61" t="str">
        <f t="shared" si="6"/>
        <v>Obras Portuárias, Marítimas e Fluviais</v>
      </c>
      <c r="C61" s="146" t="s">
        <v>140</v>
      </c>
      <c r="D61" t="str">
        <f t="shared" si="5"/>
        <v>Obras Portuárias, Marítimas e Fluviais-SG</v>
      </c>
      <c r="F61" s="147">
        <v>8.1000000000000013E-3</v>
      </c>
      <c r="G61" s="147">
        <v>1.2199999999999999E-2</v>
      </c>
      <c r="H61" s="147">
        <v>1.9900000000000001E-2</v>
      </c>
    </row>
    <row r="62" spans="2:8" hidden="1">
      <c r="B62" t="str">
        <f t="shared" si="6"/>
        <v>Obras Portuárias, Marítimas e Fluviais</v>
      </c>
      <c r="C62" s="146" t="s">
        <v>142</v>
      </c>
      <c r="D62" t="str">
        <f t="shared" si="5"/>
        <v>Obras Portuárias, Marítimas e Fluviais-R</v>
      </c>
      <c r="F62" s="147">
        <v>1.46E-2</v>
      </c>
      <c r="G62" s="147">
        <v>2.3199999999999998E-2</v>
      </c>
      <c r="H62" s="147">
        <v>3.1600000000000003E-2</v>
      </c>
    </row>
    <row r="63" spans="2:8" hidden="1">
      <c r="B63" t="str">
        <f t="shared" si="6"/>
        <v>Obras Portuárias, Marítimas e Fluviais</v>
      </c>
      <c r="C63" s="146" t="s">
        <v>144</v>
      </c>
      <c r="D63" t="str">
        <f t="shared" si="5"/>
        <v>Obras Portuárias, Marítimas e Fluviais-DF</v>
      </c>
      <c r="F63" s="147">
        <v>9.3999999999999986E-3</v>
      </c>
      <c r="G63" s="147">
        <v>1.0200000000000001E-2</v>
      </c>
      <c r="H63" s="147">
        <v>1.3300000000000001E-2</v>
      </c>
    </row>
    <row r="64" spans="2:8" hidden="1">
      <c r="B64" t="str">
        <f t="shared" si="6"/>
        <v>Obras Portuárias, Marítimas e Fluviais</v>
      </c>
      <c r="C64" s="146" t="s">
        <v>146</v>
      </c>
      <c r="D64" t="str">
        <f t="shared" si="5"/>
        <v>Obras Portuárias, Marítimas e Fluviais-L</v>
      </c>
      <c r="F64" s="147">
        <v>7.1399999999999991E-2</v>
      </c>
      <c r="G64" s="147">
        <v>8.4000000000000005E-2</v>
      </c>
      <c r="H64" s="147">
        <v>0.1043</v>
      </c>
    </row>
    <row r="65" spans="2:8" hidden="1">
      <c r="B65" t="str">
        <f>B64</f>
        <v>Obras Portuárias, Marítimas e Fluviais</v>
      </c>
      <c r="C65" s="138" t="s">
        <v>154</v>
      </c>
      <c r="D65" t="str">
        <f t="shared" si="5"/>
        <v>Obras Portuárias, Marítimas e Fluviais-BDI PAD</v>
      </c>
      <c r="F65" s="147">
        <v>0.22800000000000001</v>
      </c>
      <c r="G65" s="147">
        <v>0.27479999999999999</v>
      </c>
      <c r="H65" s="147">
        <v>0.3095</v>
      </c>
    </row>
    <row r="66" spans="2:8" hidden="1">
      <c r="B66" t="s">
        <v>165</v>
      </c>
      <c r="C66" s="146" t="s">
        <v>137</v>
      </c>
      <c r="D66" t="str">
        <f t="shared" si="5"/>
        <v>Fornecimento de Materiais e Equipamentos-AC</v>
      </c>
      <c r="F66" s="147">
        <v>1.4999999999999999E-2</v>
      </c>
      <c r="G66" s="147">
        <v>3.4500000000000003E-2</v>
      </c>
      <c r="H66" s="147">
        <v>4.4900000000000002E-2</v>
      </c>
    </row>
    <row r="67" spans="2:8" hidden="1">
      <c r="B67" t="str">
        <f t="shared" si="6"/>
        <v>Fornecimento de Materiais e Equipamentos</v>
      </c>
      <c r="C67" s="146" t="s">
        <v>140</v>
      </c>
      <c r="D67" t="str">
        <f t="shared" si="5"/>
        <v>Fornecimento de Materiais e Equipamentos-SG</v>
      </c>
      <c r="F67" s="147">
        <v>3.0000000000000001E-3</v>
      </c>
      <c r="G67" s="147">
        <v>4.7999999999999996E-3</v>
      </c>
      <c r="H67" s="147">
        <v>8.199999999999999E-3</v>
      </c>
    </row>
    <row r="68" spans="2:8" hidden="1">
      <c r="B68" t="str">
        <f t="shared" si="6"/>
        <v>Fornecimento de Materiais e Equipamentos</v>
      </c>
      <c r="C68" s="146" t="s">
        <v>142</v>
      </c>
      <c r="D68" t="str">
        <f t="shared" si="5"/>
        <v>Fornecimento de Materiais e Equipamentos-R</v>
      </c>
      <c r="F68" s="147">
        <v>5.6000000000000008E-3</v>
      </c>
      <c r="G68" s="147">
        <v>8.5000000000000006E-3</v>
      </c>
      <c r="H68" s="147">
        <v>8.8999999999999999E-3</v>
      </c>
    </row>
    <row r="69" spans="2:8" hidden="1">
      <c r="B69" t="str">
        <f t="shared" si="6"/>
        <v>Fornecimento de Materiais e Equipamentos</v>
      </c>
      <c r="C69" s="146" t="s">
        <v>144</v>
      </c>
      <c r="D69" t="str">
        <f t="shared" si="5"/>
        <v>Fornecimento de Materiais e Equipamentos-DF</v>
      </c>
      <c r="F69" s="147">
        <v>8.5000000000000006E-3</v>
      </c>
      <c r="G69" s="147">
        <v>8.5000000000000006E-3</v>
      </c>
      <c r="H69" s="147">
        <v>1.11E-2</v>
      </c>
    </row>
    <row r="70" spans="2:8" hidden="1">
      <c r="B70" t="str">
        <f t="shared" si="6"/>
        <v>Fornecimento de Materiais e Equipamentos</v>
      </c>
      <c r="C70" s="146" t="s">
        <v>146</v>
      </c>
      <c r="D70" t="str">
        <f t="shared" si="5"/>
        <v>Fornecimento de Materiais e Equipamentos-L</v>
      </c>
      <c r="F70" s="147">
        <v>3.5000000000000003E-2</v>
      </c>
      <c r="G70" s="147">
        <v>5.1100000000000007E-2</v>
      </c>
      <c r="H70" s="147">
        <v>6.2199999999999998E-2</v>
      </c>
    </row>
    <row r="71" spans="2:8" hidden="1">
      <c r="B71" t="str">
        <f>B70</f>
        <v>Fornecimento de Materiais e Equipamentos</v>
      </c>
      <c r="C71" s="138" t="s">
        <v>154</v>
      </c>
      <c r="D71" t="str">
        <f t="shared" si="5"/>
        <v>Fornecimento de Materiais e Equipamentos-BDI PAD</v>
      </c>
      <c r="F71" s="147">
        <v>0.111</v>
      </c>
      <c r="G71" s="147">
        <v>0.14019999999999999</v>
      </c>
      <c r="H71" s="147">
        <v>0.16800000000000001</v>
      </c>
    </row>
    <row r="72" spans="2:8" hidden="1">
      <c r="B72" t="s">
        <v>166</v>
      </c>
      <c r="C72" s="146" t="s">
        <v>137</v>
      </c>
      <c r="D72" t="str">
        <f t="shared" si="5"/>
        <v>Estudos e Projetos, Planos e Gerenciamento e outros correlatos-AC</v>
      </c>
      <c r="F72" s="147">
        <v>0</v>
      </c>
      <c r="G72" s="147" t="s">
        <v>138</v>
      </c>
      <c r="H72" s="147" t="s">
        <v>138</v>
      </c>
    </row>
    <row r="73" spans="2:8" hidden="1">
      <c r="B73" t="str">
        <f>B72</f>
        <v>Estudos e Projetos, Planos e Gerenciamento e outros correlatos</v>
      </c>
      <c r="C73" s="146" t="s">
        <v>140</v>
      </c>
      <c r="D73" t="str">
        <f t="shared" si="5"/>
        <v>Estudos e Projetos, Planos e Gerenciamento e outros correlatos-SG</v>
      </c>
      <c r="F73" s="147">
        <v>0</v>
      </c>
      <c r="G73" s="147" t="s">
        <v>138</v>
      </c>
      <c r="H73" s="147" t="s">
        <v>138</v>
      </c>
    </row>
    <row r="74" spans="2:8" hidden="1">
      <c r="B74" t="str">
        <f>B73</f>
        <v>Estudos e Projetos, Planos e Gerenciamento e outros correlatos</v>
      </c>
      <c r="C74" s="146" t="s">
        <v>142</v>
      </c>
      <c r="D74" t="str">
        <f t="shared" si="5"/>
        <v>Estudos e Projetos, Planos e Gerenciamento e outros correlatos-R</v>
      </c>
      <c r="F74" s="147">
        <v>0</v>
      </c>
      <c r="G74" s="147" t="s">
        <v>138</v>
      </c>
      <c r="H74" s="147" t="s">
        <v>138</v>
      </c>
    </row>
    <row r="75" spans="2:8" hidden="1">
      <c r="B75" t="str">
        <f>B74</f>
        <v>Estudos e Projetos, Planos e Gerenciamento e outros correlatos</v>
      </c>
      <c r="C75" s="146" t="s">
        <v>144</v>
      </c>
      <c r="D75" t="str">
        <f t="shared" si="5"/>
        <v>Estudos e Projetos, Planos e Gerenciamento e outros correlatos-DF</v>
      </c>
      <c r="F75" s="147">
        <v>0</v>
      </c>
      <c r="G75" s="147" t="s">
        <v>138</v>
      </c>
      <c r="H75" s="147" t="s">
        <v>138</v>
      </c>
    </row>
    <row r="76" spans="2:8" hidden="1">
      <c r="B76" t="str">
        <f>B75</f>
        <v>Estudos e Projetos, Planos e Gerenciamento e outros correlatos</v>
      </c>
      <c r="C76" s="146" t="s">
        <v>146</v>
      </c>
      <c r="D76" t="str">
        <f t="shared" si="5"/>
        <v>Estudos e Projetos, Planos e Gerenciamento e outros correlatos-L</v>
      </c>
      <c r="F76" s="147">
        <v>0</v>
      </c>
      <c r="G76" s="147" t="s">
        <v>138</v>
      </c>
      <c r="H76" s="147" t="s">
        <v>138</v>
      </c>
    </row>
    <row r="77" spans="2:8" hidden="1">
      <c r="B77" t="str">
        <f>B76</f>
        <v>Estudos e Projetos, Planos e Gerenciamento e outros correlatos</v>
      </c>
      <c r="C77" s="138" t="s">
        <v>154</v>
      </c>
      <c r="D77" t="str">
        <f t="shared" si="5"/>
        <v>Estudos e Projetos, Planos e Gerenciamento e outros correlatos-BDI PAD</v>
      </c>
      <c r="F77" s="147">
        <v>0.2</v>
      </c>
      <c r="G77" s="147">
        <v>0.25</v>
      </c>
      <c r="H77" s="147">
        <v>0.3</v>
      </c>
    </row>
    <row r="78" spans="2:8" hidden="1"/>
    <row r="79" spans="2:8" hidden="1"/>
    <row r="80" spans="2:8" hidden="1">
      <c r="B80" t="s">
        <v>161</v>
      </c>
    </row>
    <row r="81" spans="2:8" hidden="1">
      <c r="B81" t="s">
        <v>126</v>
      </c>
    </row>
    <row r="82" spans="2:8" hidden="1">
      <c r="B82" t="s">
        <v>162</v>
      </c>
    </row>
    <row r="83" spans="2:8" hidden="1">
      <c r="B83" t="s">
        <v>163</v>
      </c>
    </row>
    <row r="84" spans="2:8" hidden="1">
      <c r="B84" t="s">
        <v>164</v>
      </c>
    </row>
    <row r="85" spans="2:8" hidden="1">
      <c r="B85" t="s">
        <v>165</v>
      </c>
    </row>
    <row r="86" spans="2:8" hidden="1">
      <c r="B86" t="s">
        <v>166</v>
      </c>
    </row>
    <row r="87" spans="2:8" ht="15" customHeight="1">
      <c r="D87" s="499" t="s">
        <v>252</v>
      </c>
      <c r="E87" s="500"/>
      <c r="F87" s="500"/>
      <c r="G87" s="500"/>
      <c r="H87" s="501"/>
    </row>
    <row r="88" spans="2:8" hidden="1">
      <c r="D88" s="502" t="s">
        <v>167</v>
      </c>
      <c r="E88" s="502"/>
      <c r="F88" s="502"/>
      <c r="G88" s="502"/>
      <c r="H88" s="502"/>
    </row>
    <row r="94" spans="2:8" ht="36" customHeight="1">
      <c r="B94" s="344" t="s">
        <v>194</v>
      </c>
      <c r="C94" s="344"/>
    </row>
    <row r="95" spans="2:8">
      <c r="B95" s="343" t="s">
        <v>193</v>
      </c>
      <c r="C95" s="344"/>
    </row>
    <row r="96" spans="2:8">
      <c r="B96" t="s">
        <v>195</v>
      </c>
    </row>
  </sheetData>
  <mergeCells count="20">
    <mergeCell ref="B31:H31"/>
    <mergeCell ref="B33:H33"/>
    <mergeCell ref="D87:H87"/>
    <mergeCell ref="D88:H88"/>
    <mergeCell ref="B95:C95"/>
    <mergeCell ref="B94:C94"/>
    <mergeCell ref="B8:H8"/>
    <mergeCell ref="A1:H1"/>
    <mergeCell ref="A2:H2"/>
    <mergeCell ref="B3:H3"/>
    <mergeCell ref="B5:H5"/>
    <mergeCell ref="B7:H7"/>
    <mergeCell ref="B16:F16"/>
    <mergeCell ref="G16:H16"/>
    <mergeCell ref="B9:H9"/>
    <mergeCell ref="B10:H10"/>
    <mergeCell ref="B12:H12"/>
    <mergeCell ref="B13:H13"/>
    <mergeCell ref="B15:F15"/>
    <mergeCell ref="G15:H15"/>
  </mergeCells>
  <conditionalFormatting sqref="D29">
    <cfRule type="expression" dxfId="4" priority="4" stopIfTrue="1">
      <formula>$F$29="NÃO OK"</formula>
    </cfRule>
  </conditionalFormatting>
  <conditionalFormatting sqref="E20:E29">
    <cfRule type="cellIs" dxfId="3" priority="2" stopIfTrue="1" operator="equal">
      <formula>"NÃO OK"</formula>
    </cfRule>
    <cfRule type="cellIs" dxfId="2" priority="3" stopIfTrue="1" operator="equal">
      <formula>"OK"</formula>
    </cfRule>
  </conditionalFormatting>
  <conditionalFormatting sqref="C95:C96 B94:B96">
    <cfRule type="expression" dxfId="1" priority="1">
      <formula>LEN($B94)=1</formula>
    </cfRule>
  </conditionalFormatting>
  <dataValidations count="6">
    <dataValidation type="list" allowBlank="1" showInputMessage="1" showErrorMessage="1" sqref="B13:H13">
      <formula1>$B$77:$B$83</formula1>
    </dataValidation>
    <dataValidation type="list" operator="greaterThanOrEqual" allowBlank="1" showInputMessage="1" showErrorMessage="1" errorTitle="Erro de valores" error="Digite um valor igual a 0% ou 2%." sqref="D27">
      <formula1>"0%,4,5%"</formula1>
    </dataValidation>
    <dataValidation type="decimal" allowBlank="1" showInputMessage="1" showErrorMessage="1" errorTitle="Erro de valores" error="Digite um valor maior do que 0." sqref="D26">
      <formula1>0</formula1>
      <formula2>1</formula2>
    </dataValidation>
    <dataValidation type="decimal" allowBlank="1" showInputMessage="1" showErrorMessage="1" errorTitle="Valor não permitido" error="Digite um percentual entre 0% e 100%." sqref="G15:H15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sqref="G16:H16">
      <formula1>0</formula1>
    </dataValidation>
    <dataValidation type="decimal" allowBlank="1" showInputMessage="1" showErrorMessage="1" errorTitle="Erro de valores" error="Digite um valor entre 0% e 100%" sqref="D20:D25">
      <formula1>0</formula1>
      <formula2>1</formula2>
    </dataValidation>
  </dataValidations>
  <pageMargins left="0.51181102362204722" right="0.51181102362204722" top="0.39370078740157483" bottom="0.39370078740157483" header="0.31496062992125984" footer="0.31496062992125984"/>
  <pageSetup paperSize="9" scale="90" orientation="portrait" horizontalDpi="0" verticalDpi="0" r:id="rId1"/>
  <drawing r:id="rId2"/>
  <legacyDrawing r:id="rId3"/>
  <oleObjects>
    <oleObject progId="Equation.3" shapeId="8193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Modelo Planilha Orcamentaria</vt:lpstr>
      <vt:lpstr>Nota de serviço</vt:lpstr>
      <vt:lpstr>Memória de Cálculo</vt:lpstr>
      <vt:lpstr>Planilha Orcamentaria</vt:lpstr>
      <vt:lpstr>Cronograma</vt:lpstr>
      <vt:lpstr>BDI</vt:lpstr>
      <vt:lpstr>'Memória de Cálculo'!Area_de_impressao</vt:lpstr>
      <vt:lpstr>'Modelo Planilha Orcamentaria'!Area_de_impressao</vt:lpstr>
      <vt:lpstr>'Nota de serviço'!Area_de_impressao</vt:lpstr>
      <vt:lpstr>'Planilha Orcamentaria'!Area_de_impressao</vt:lpstr>
    </vt:vector>
  </TitlesOfParts>
  <Company>Setop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Leandro</cp:lastModifiedBy>
  <cp:lastPrinted>2024-10-21T18:48:12Z</cp:lastPrinted>
  <dcterms:created xsi:type="dcterms:W3CDTF">2006-09-22T13:55:22Z</dcterms:created>
  <dcterms:modified xsi:type="dcterms:W3CDTF">2024-10-21T18:49:23Z</dcterms:modified>
</cp:coreProperties>
</file>